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SEDE CENTRAL" sheetId="1" r:id="rId1"/>
  </sheets>
  <externalReferences>
    <externalReference r:id="rId4"/>
  </externalReferences>
  <definedNames>
    <definedName name="_xlnm._FilterDatabase" localSheetId="0" hidden="1">'SEDE CENTRAL'!$A$7:$BF$174</definedName>
    <definedName name="_xlnm.Print_Titles" localSheetId="0">'SEDE CENTRAL'!$6:$7</definedName>
  </definedNames>
  <calcPr fullCalcOnLoad="1"/>
</workbook>
</file>

<file path=xl/comments1.xml><?xml version="1.0" encoding="utf-8"?>
<comments xmlns="http://schemas.openxmlformats.org/spreadsheetml/2006/main">
  <authors>
    <author>CESAR PLASENCIA</author>
  </authors>
  <commentList>
    <comment ref="AD44" authorId="0">
      <text>
        <r>
          <rPr>
            <b/>
            <sz val="9"/>
            <rFont val="Tahoma"/>
            <family val="2"/>
          </rPr>
          <t>CESAR PLASENCIA:</t>
        </r>
        <r>
          <rPr>
            <sz val="9"/>
            <rFont val="Tahoma"/>
            <family val="2"/>
          </rPr>
          <t xml:space="preserve">
Pago de Celdas: S/.70000
Instalación de Celdas. S/.10000</t>
        </r>
      </text>
    </comment>
    <comment ref="AG44" authorId="0">
      <text>
        <r>
          <rPr>
            <b/>
            <sz val="9"/>
            <rFont val="Tahoma"/>
            <family val="2"/>
          </rPr>
          <t>CESAR PLASENCIA:</t>
        </r>
        <r>
          <rPr>
            <sz val="9"/>
            <rFont val="Tahoma"/>
            <family val="2"/>
          </rPr>
          <t xml:space="preserve">
Instalación de Trafomix:S/. 8000 
Pago a Hidrandina: S/. 1000.
Pago de Puertas y Ventanas: 6000</t>
        </r>
      </text>
    </comment>
  </commentList>
</comments>
</file>

<file path=xl/sharedStrings.xml><?xml version="1.0" encoding="utf-8"?>
<sst xmlns="http://schemas.openxmlformats.org/spreadsheetml/2006/main" count="673" uniqueCount="243">
  <si>
    <t>UNIDAD EJECUTORA 775 SEDE CENTRAL</t>
  </si>
  <si>
    <t>DESARROLLO SOCIAL</t>
  </si>
  <si>
    <t>RECURSOS NATURALES</t>
  </si>
  <si>
    <t>DESARROLLO ECONOMICO</t>
  </si>
  <si>
    <t>INFRAESTRUCTURA</t>
  </si>
  <si>
    <t>EJECUCIÓN</t>
  </si>
  <si>
    <t>EJEC TOTAL/SALDO</t>
  </si>
  <si>
    <t>ENERO</t>
  </si>
  <si>
    <t>FEBRERO</t>
  </si>
  <si>
    <t>MARZO</t>
  </si>
  <si>
    <t>ABRIL</t>
  </si>
  <si>
    <t>MAYO</t>
  </si>
  <si>
    <t>JUNIO</t>
  </si>
  <si>
    <t>JULIO</t>
  </si>
  <si>
    <t>AGOSTO</t>
  </si>
  <si>
    <t>SETIEMBRE</t>
  </si>
  <si>
    <t>OCTUBRE</t>
  </si>
  <si>
    <t>NOVIEMRE</t>
  </si>
  <si>
    <t>DICIEMBRE</t>
  </si>
  <si>
    <t>estados financieros</t>
  </si>
  <si>
    <t>N°</t>
  </si>
  <si>
    <t>UE</t>
  </si>
  <si>
    <t>META / PROYECTO</t>
  </si>
  <si>
    <t xml:space="preserve">MONTO FASE DE INVERSIÓN </t>
  </si>
  <si>
    <t xml:space="preserve">PIA </t>
  </si>
  <si>
    <t xml:space="preserve">≤ 2011 </t>
  </si>
  <si>
    <t>2013</t>
  </si>
  <si>
    <t>saldo ejec acual</t>
  </si>
  <si>
    <t>Ejec actual proyecto (Mayo)</t>
  </si>
  <si>
    <t>Saldo incluido pim 2013</t>
  </si>
  <si>
    <t>PIM 2013</t>
  </si>
  <si>
    <t>EJECUCION TOTAL ( E ) =  ( B+C+D )</t>
  </si>
  <si>
    <t>X ASIGNAR ( F ) = ( A-E )</t>
  </si>
  <si>
    <t>% ( G ) = ( E/A )</t>
  </si>
  <si>
    <t>OBSERVACIÓN</t>
  </si>
  <si>
    <t>PROGRAMADO</t>
  </si>
  <si>
    <t>EJECUTADO</t>
  </si>
  <si>
    <t>DIFERENCIA</t>
  </si>
  <si>
    <t>PROG</t>
  </si>
  <si>
    <t>ESTADOS FINACIEROS</t>
  </si>
  <si>
    <t xml:space="preserve">TOTAL PROGRAMADO </t>
  </si>
  <si>
    <t>TOTAL EJECUTADO</t>
  </si>
  <si>
    <t>OBSERVACIONES</t>
  </si>
  <si>
    <t>775 SEDE CENTRAL</t>
  </si>
  <si>
    <t>2078134 - CONSTRUCCION Y MEJORAMIENTO DE LA CARRETERA PE - 3N (BAMBAMARCA) - PACCHA - CHIMBAN - PION - L.D. CON AMAZONAS (EMP. AM-103 EL TRIUNFO) (SNIP: 86026)</t>
  </si>
  <si>
    <r>
      <rPr>
        <sz val="8"/>
        <rFont val="Cambria"/>
        <family val="1"/>
      </rPr>
      <t>SIN EXPEDIENTE TECNICO</t>
    </r>
    <r>
      <rPr>
        <sz val="8"/>
        <color indexed="10"/>
        <rFont val="Cambria"/>
        <family val="1"/>
      </rPr>
      <t xml:space="preserve"> - EN ELABORACION, EN EVALUACION DE ESPECIALIDADES DEL INFORME N° 03, SE TIENE PROGRAMADA LA EVALUACION ATRAVEZ DE PLAN DE TRABAJO LOS DIAS 11 AL 15, Y EVALUACION DE UBICACIÓN  Y TOMA DE MUESTRAS DE CAMPO PARA LA ELABORACION DEL ESTUDIO DEL PUENTE DE 18 AL 22</t>
    </r>
  </si>
  <si>
    <t>PROGRAMACION MULTIANUAL</t>
  </si>
  <si>
    <t>000775 - SEDE CENTRAL</t>
  </si>
  <si>
    <t>2094814 - MEJORAMIENTO DE LA CARRETERA EMP. PE-3N (BAMBAMARCA) - ATOSHAICO - RAMOSCUCHO - LA LIBERTAD DE PALLAN - EMP. PE 8B (CELENDIN) (SNIP: 110534)</t>
  </si>
  <si>
    <t>MONTO X ASIGNAR CON SALDO DE BALANCE</t>
  </si>
  <si>
    <t>2147847 - MEJORAMIENTO CARRETERA CA-101, TRAMO: EMPALME PE-1NF (CONTUMAZÁ) - YETÓN (SNIP: 132854)</t>
  </si>
  <si>
    <t>DEFICIT POR ASIGNAR CON SALDO DE BALANCE Ò ASIGNACIÒN MINERA</t>
  </si>
  <si>
    <t>2045918 - ELECTRIFICACION RURAL EN LA MICROCUENCA MUYOC-SHITAMALCA (SNIP: 76461)</t>
  </si>
  <si>
    <t>2000846 - PEQUEÑO SISTEMA ELECTRICO CHILETE III ETAPA (SNIP: 5456)</t>
  </si>
  <si>
    <t>SIN EXPEDIENTE TECNICO</t>
  </si>
  <si>
    <t>2058456 - MEJORA DE LA CALIDAD EDUCATIVA (SNIP: 76746)</t>
  </si>
  <si>
    <t>2112611 - LOGROS DE APRENDIZAJE EN LAS AREAS DE COMUNICACION INTEGRAL Y LOGICO MATEMATICO, EN LAS IE FOCALIZADAS DEL QUINTIL 1 DE LA EDUCACION BASICA, PRIMARIA, EN LAS PROVINCIAS DE CAJAMARCA, CELENDIN, HUALGAYOC Y SAN MARCOS, REGION CAJAMARCA (SNIP: 89293)</t>
  </si>
  <si>
    <t>2022556 - MEJORAMIENTO ESTADIO HEROES DE SAN RAMON (SNIP: 22854)</t>
  </si>
  <si>
    <t>2112587 - LOGROS DE APRENDIZAJE EN LAS AREAS DE COMUNICACION INTEGRAL Y LOGICO MATEMATICO, EN LAS INSTITUCIONES EDUCATIVAS FOCALIZADAS DEL QUINTIL 1, DE LA EDUCACION BASICA, PRIMARIA, EN LAS PROVINCIAS DE CHOTA, CUTERVO Y SANTA CRUZ, REGION CAJAMARCA (SNIP: 89318)</t>
  </si>
  <si>
    <t>2001621 - ESTUDIOS DE PRE-INVERSION (SNIP: 0)</t>
  </si>
  <si>
    <t>2112616 - LOGROS DE APRENDIZAJE EN LAS AREAS DE COMUNICACION INTEGRAL Y LOGICO MATEMATICO, EN LAS INSTITUCIONES EDUCATIVAS FOCALIZADAS DEL QUINTIL 1, DE LA EDUCACION BASICA, PRIMARIA, EN LAS PROVINCIAS DE JAEN Y SAN IGNACIO, REGION CAJAMARCA (SNIP: 89302)</t>
  </si>
  <si>
    <t>2112607 - LOGROS DE APRENDIZAJE EN LAS AREAS DE COMUNICACION INTEGRAL Y LOGICO MATEMATICO, EN LAS IE FOCALIZADAS DEL QUINTIL 1, DE LA EDUCACION BASICA, PRIMARIA, EN LAS PROVINCIAS DE SAN MIGUEL, SAN PABLO, CONTUMAZA Y CAJABAMBA, REGION CAJAMARCA (SNIP: 89212)</t>
  </si>
  <si>
    <t>2026619 - CONSTRUCCION CARRETERA CHIMBAN - PION - SANTA ROSA (SNIP: 23397)</t>
  </si>
  <si>
    <t>2159828 - INSTALACION DEL SERVICIO DE AGUA PARA RIEGO EN EL VALLE EL MANTA Y COLAGUAY , DISTRITO DE POMAHUACA, PROVINCIA DE JAEN, REGION CAJAMARCA (SNIP: 188340)</t>
  </si>
  <si>
    <t>2159825 - MEJORAMIENTO E INSTALACION DEL SERVICIO DE AGUA DEL SISTEMA DE RIEGO DEL CASERIO DE SANTA CATALINA, DISTRITO DE CUPISNIQUE, PROVINCIA DE CONTUMAZA, REGION CAJAMARCA (SNIP: 199060)</t>
  </si>
  <si>
    <r>
      <rPr>
        <sz val="8"/>
        <color indexed="10"/>
        <rFont val="Cambria"/>
        <family val="1"/>
      </rPr>
      <t>SIN EXPEDIENTE TECNICO</t>
    </r>
    <r>
      <rPr>
        <sz val="8"/>
        <rFont val="Cambria"/>
        <family val="1"/>
      </rPr>
      <t xml:space="preserve"> - Elaboración de Expediente Técnico, falta un saldo presupuestal para completar el pago por la elaboración de dicho estudio. </t>
    </r>
  </si>
  <si>
    <t>2045829 - CONSTRUCCION Y EQUIPAMIENTO DEL LABORATORIO REGIONAL DE MONITOREO DEL AGUA (SNIP: 75280)</t>
  </si>
  <si>
    <t>FALTA PROGRAMACION</t>
  </si>
  <si>
    <t>2230375 - MEJORAMIENTO DE LA GESTIÓN INSTITUCIONAL DE LOS SERVICIOS AMBIENTALES HÍDRICOS EN LA MICROCUENCA DEL RÍO AMOJU EN LA PROVINCIA DE JAÉN, CAJAMARCA (SNIP: 223075)</t>
  </si>
  <si>
    <t>2144079 - ELECTRIFICACION RURAL DEL DISTRITO DE GREGORIO PITA II ETAPA (SNIP: 165247)</t>
  </si>
  <si>
    <t>2078222 - FORTALECIMIENTO DE LA GESTION AMBIENTAL REGIONAL (SNIP: 114017)</t>
  </si>
  <si>
    <t>2232075 - MEJORAMIENTO E INSTALACION DEL SERVICIO DE AGUA DEL SISTEMA DE RIEGO EN LOS CANALES MOLINO CUNISH - LA LAGUNA Y CANAL MOLINO SANGAL PAMPAS DE SAN LUIS EN LA MICROCUENCA YAMINCHAD ZONA BAJA - DISTRITO SAN LUIS - PROVINCIA SAN PABLO - REGION CAJAMARCA (SNIP: 205825)</t>
  </si>
  <si>
    <t>2162194 - INSTALACION DEL SERVICIO DE AGUA PARA RIEGO EN EL CENTRO POBLADO SALACAT, DISTRITO SOROCHUCO, PROVINCIA CELENDIN, REGION CAJAMARCA (SNIP: 212512)</t>
  </si>
  <si>
    <t>2064258 - CONSTRUCCION CARRETERA LA CENTRAL - MACUACO, CATACHE, SANTA CRUZ, CAJAMARCA (SNIP: 88337)</t>
  </si>
  <si>
    <r>
      <t xml:space="preserve">NO TIENE EXPEDIENTE TECNICO - </t>
    </r>
    <r>
      <rPr>
        <sz val="8"/>
        <color indexed="62"/>
        <rFont val="Cambria"/>
        <family val="1"/>
      </rPr>
      <t xml:space="preserve">DECLARADO INVIABLE SEGÚN INFORME 022-GRI-SGSL/DJS </t>
    </r>
  </si>
  <si>
    <t>2133639 - REFORESTACION EN LAS ZONAS ALTO ANDINAS DE LAS PROVINCIAS DE SAN PABLO Y SAN MIGUEL, CAJAMARCA (SNIP: 156230)</t>
  </si>
  <si>
    <t>PROGRAMACION SUJETO A CAMBIOS, DEBIDO A IMPREVISTOS</t>
  </si>
  <si>
    <t>2159826 - MEJORAMIENTO E INSTALACION DE RIEGO TECNIFICADO EN EL CENTRO POBLADO DE CUMBICO, DISTRITO MAGDALENA, PROVINCIA CAJAMARCA, REGION CAJAMARCA (SNIP: 204416)</t>
  </si>
  <si>
    <t>2094945 - RECONSTRUCCION TALLERES I.E. COMANDANTE LEONCIO MARTINEZ VEREAU - CAJABAMBA (SNIP: 110103)</t>
  </si>
  <si>
    <t>2115588 - MEJORAMIENTO Y APERTURA DE LA CARRETERA JOSE GALVEZ - JORGE CHAVEZ - LA AYACUNGA (SNIP: 86933)</t>
  </si>
  <si>
    <t>2165080 - MEJORAMIENTO DEL SERVICIO DE AGUA PARA RIEGO DE LOS CANALES LANCHEZ ARTEZA, ARTEZA CANCHÁN,ANCHIPÁN ARTEZA MASCOTA, EN EL CENTRO POBLADO LAMASPAMPA, DISTRITO EL PRADO, PROVINCIA SAN MIGUEL, REGIÓN CAJAMARCA (SNIP: 205470)</t>
  </si>
  <si>
    <t>2167479 - INSTALACION DEL SERVICIO DE AGUA DEL SISTEMA DE RIEGO, CASERIO SANTA ROSA - DISTRITO CORTEGANA - PROVINCIA CELENDÍN - REGION CAJAMARCA - SNIP 212304</t>
  </si>
  <si>
    <t>2135241 - RECONSTRUCCION I.E. 82320 CAUDAY - CAJABAMBA (SNIP: 163656)</t>
  </si>
  <si>
    <t>2150715 - CONSTRUCCION DEL SISTEMA DE RIEGO LOCALIZADO, EMBALSE EL SAUCE Y MEJORAMIENTO DE INFRAESTRUCTURA DE RIEGO EN LA CUENCA DE LA QUEBRADA EL PALMO, DISTRITO DE SAN FELIPE - JAEN - CAJAMARCA (SNIP: 182350)</t>
  </si>
  <si>
    <r>
      <t xml:space="preserve">Elaboración de Expediente Técnico, la diferencia es trasnferido a proyectos de riego y al proyecto que esta en ejecución de Santa Ana. </t>
    </r>
    <r>
      <rPr>
        <sz val="8"/>
        <color indexed="10"/>
        <rFont val="Cambria"/>
        <family val="1"/>
      </rPr>
      <t>SIN EXPEDIENTE TECNICO</t>
    </r>
  </si>
  <si>
    <t>2144731 - FORTALECIMIENTO PARA LA FORESTACION Y REFORESTACION CON ESPECIES NATIVAS Y EXOTICAS EN LA ZONA DE CHIRINOS, DISTRITO DE CHIRINOS - SAN IGNACIO - CAJAMARCA (SNIP: 146709)</t>
  </si>
  <si>
    <t>2151982 - INSTALACION DEL SISTEMA DE RIEGO LLUCHUBAMBA, DISTRITO DE SITACOCHA - CAJABAMBA - CAJAMARCA (SNIP: 184992)</t>
  </si>
  <si>
    <t>Elaboración de Expediente Técnico y ejecución, la diferencia sera transferido al proyecto de Asociatividad.</t>
  </si>
  <si>
    <t>2125356 - INSTALACION DEL SISTEMA DE RIEGO TECNIFICADO EN LOS CASERIOS DE TABLON Y JUAN VELASCO ALVARADO, DISTRITO DE CHIRINOS - SAN IGNACIO - CAJAMARCA (SNIP: 159089)</t>
  </si>
  <si>
    <t>Proyecto ejecutado directamente por la GRDE.</t>
  </si>
  <si>
    <t>2165081 - MEJORAMIENTO Y AMPLIACIÓN DEL SERVICIO DE AGUA PARA RIEGO EN LAS LOCALIDADES DE SHIRAC PUNTA, JUCAT Y MALCAS, DISTRITO DE JOSÉ MANUEL QUIROZ, PROVINCIA DE SAN MARCOS, REGIÓN CAJAMARCA (SNIP: 204419)</t>
  </si>
  <si>
    <t>2145781 - CONSTRUCCION E IMPLEMENTACION DE LA UNIDAD DE GESTION EDUCATIVA LOCAL HUALGAYOC - BAMBAMARCA (SNIP: 105667)</t>
  </si>
  <si>
    <t>2021988 - CONSTRUCCION CARRETERA TINYAYOC - PAUCA - JELIC (SNIP: 15710)</t>
  </si>
  <si>
    <t>2021994 - CONSTRUCCION CENTRO MATERNO INFANTIL SAN MARCOS (SNIP: 23850)</t>
  </si>
  <si>
    <t>2026616 - ELECTRIFICACION RURAL CAJABAMBA II ETAPA FASE II (SNIP: 17567)</t>
  </si>
  <si>
    <t>2022282 - ELECTRIFICACION RURAL CAJAMARCA HUACARIZ, AGOPAMPA, AMOSHULCA, BELLAVISTA Y PARIAMARCA (SNIP: 24652)</t>
  </si>
  <si>
    <t>2140687 - MEJORAMIENTO CAMINO VECINAL TRAMO EMP.CA-105 -LA PALMA-CONGA EL VERDE Y TRAMO EMP. R-22 - LA LIBERTAD-EMP. R-114 - EL PORVENIR-NVO TRIUNFO-EMP R-22-EMP R-23-CRUCE EL NARANJO-EL NARANJO-EMP CA-107 CHALAMARCA, DISTRITO DE CHALAMARCA - CHOTA - CAJAMARCA (SNIP: 177651)</t>
  </si>
  <si>
    <t>2154778 - MEJORAMIENTO I.E. TUPAC AMARU, DISTRITO DE CATILLUC - SAN MIGUEL - CAJAMARCA (SNIP: 188100)</t>
  </si>
  <si>
    <t>2112602 - RECONSTRUCCION I.E CHUCO - PEDRO GALVEZ, SAN MARCOS (SNIP: 119582)</t>
  </si>
  <si>
    <t>2159827 - MEJORAMIENTO E INSTALACION DEL SERVICIO DE AGUA DEL SISTEMA DE RIEGO DEL CENTRO POBLADO DE HUAGAL, DISTRITO DE JOSE SABOGAL, PROVINCIA DE SAN MARCOS , REGION CAJAMARCA (SNIP: 199026)</t>
  </si>
  <si>
    <t>2105641 - RECONSTRUCCION INFRAESTRUCTURA DE LA I.E. SM SIMON BOLIVAR - SAN MIGUEL (SNIP: 73803)</t>
  </si>
  <si>
    <t>2112510 - LOGROS DE APRENDIZAJE EN LAS AREAS DE COMUNICACION INTEGRAL Y LOGICO MATEMATICO EN LAS INSTITUCIONES EDUCATIVAS FOCALIZADAS DEL QUINTIL 1 DE LA EDUCACION BASICA INICIAL EN LAS PROVINCIAS DE CAJAMARCA, CELENDIN, HUALGAYOC Y SAN MARCOS REGION CAJAMARCA (SNIP: 89213)</t>
  </si>
  <si>
    <t>2231549 - MEJORAMIENTO DEL SERVICIO DE ACCESO SOBRE EL RIO SILACO EN LA TROCHA CARROZABLE LA RAMADA - CHIMBAN , DISTRITO DE CHIMBAN - CHOTA - CAJAMARCA (SNIP: 190312)</t>
  </si>
  <si>
    <r>
      <t xml:space="preserve">SIN EXPEDIENTE TECNICO - </t>
    </r>
    <r>
      <rPr>
        <sz val="6"/>
        <rFont val="Cambria"/>
        <family val="1"/>
      </rPr>
      <t xml:space="preserve">SE HA REALIZADO EL DEPOSITO POR ADELANTO DEL 30% SE TIENE PREVISTA REUNION DE TRABAJO PARA EL DIA 12 DEL EQUIPO CONSULTOR DE SINA, SE HA DESIGNADO COMO COORDINADOR AL ING. TRINIDAD INFANTE, LA ENTREGA DE TERRENO SE HA PROGRAMADO PARA EL DIA MIERCOLES 13-03 </t>
    </r>
  </si>
  <si>
    <t>2027933 - ELECTRIFICACION RURAL CAJABAMBA II ETAPA - FASE 1 (SNIP: 16849)</t>
  </si>
  <si>
    <t>2145399 - MEJORAMIENTO DE LA INSTITUCIÓN EDUCATIVA Nº 82062 LA GRAMA (SNIP: 165823)</t>
  </si>
  <si>
    <t>2113135 - CONSTRUCCION LOCAL INSTITUCIONAL UGEL - SAN MARCOS. (SNIP: 143471)</t>
  </si>
  <si>
    <t>2132783 - CONSTRUCCION Y MEJORAMIENTO CANAL SANTA ANA, DISTRITO SITACOCHA, CAJABAMBA, CAJAMARCA (SNIP: 135521)</t>
  </si>
  <si>
    <t>Proyecto ejecutado directamente por la GRDE, se reformulo el expediente tecnico y se solicito una asignación presupuestal adicional de S/. 268,829.55, que se hará mediante modificación presupuesta.</t>
  </si>
  <si>
    <t>bctache</t>
  </si>
  <si>
    <t>2114790 - RECONSTRUCCION LOCAL INSTITUCIONAL UGEL - CAJABAMBA (SNIP: 110071)</t>
  </si>
  <si>
    <t>2112610 - LOGROS DE APRENDIZAJE EN LAS AREAS DE COMUNICACION INTEGRAL Y LOGICO MATEMATICO EN LAS INSTITUCIONES EDUCATIVAS FOCALIZADAS DEL QUINTIL 1, DE LA EDUCACION BASICA, INICIAL EN LAS PROVINCIAS DE SANTA CRUZ, CHOTA Y CUTERVO, REGION CAJAMARCA (SNIP: 89356)</t>
  </si>
  <si>
    <t>2022512 - MEJORAMIENTO CARRETERA MIRAVALLES - NIEPOS (SNIP: 15822)</t>
  </si>
  <si>
    <t>2158088 - MEJORAMIENTO DE INFRAESTRUCTURA CANAL DE RIEGO CHILILIQUE - MONTEGRANDE DISTRITO Y PROVINCIA JAÉN (SNIP: 105125)</t>
  </si>
  <si>
    <t>Elaboración de Expediente Técnico</t>
  </si>
  <si>
    <t>2104845 - MEJORAMIENTO Y CONSTRUCCION DE LA INSTITUCION EDUCATIVA 821129 PORCONCILLO BAJO - MONTECILLO CP HUAMBOCANCHA BAJA, PROVINCIA DE CAJAMARCA - CAJAMARCA (SNIP: 107126)</t>
  </si>
  <si>
    <t>2112588 - LOGROS DE APRENDIZAJE EN LAS AREAS DE COMUNICACION INTEGRAL Y LOGICO MATEMATICO, EN LAS INSTITUCIONES EDUCATIVAS FOCALIZADAS DEL QUINTIL 1, DE LA EDUCACION BASICA, INICIAL, EN LAS PROVINCIAS DE JAEN Y SAN IGNACIO, REGION CAJAMARCA (SNIP: 89201)</t>
  </si>
  <si>
    <t>2111752 - MEJORAMIENTO I.E. GRAN GUZMANGO CAPAC-CHILETE-CONTUMAZA (SNIP: 129035)</t>
  </si>
  <si>
    <t>2019621 - ELECTRIFICACION DE LAS LOCALIDADES DEL DISTRITO DE NAMBALLE (SNIP: 13372)</t>
  </si>
  <si>
    <t>2111940 - MEJORAMIENTO I.E. DAVID LEON -CONTUMAZA- CAJAMARCA (SNIP: 131330)</t>
  </si>
  <si>
    <t>2144559 - CONSTRUCCION DEL SISTEMA DE AGUA POTABLE Y LETRINAS - CASERIOS TUMBADEN GRANDE, VISTA ALEGRE Y CHACAPAMPA, DISTRITO DE TUMBADEN - SAN PABLO - CAJAMARCA (SNIP: 167575)</t>
  </si>
  <si>
    <t>2027934 - ELECTRIFICACION RURAL CAJABAMBA II ETAPA - FASE 3 (SNIP: 17291)</t>
  </si>
  <si>
    <t>2112598 - LOGROS DE APRENDIZAJE EN LAS AREAS DE COMUNICACION INTEGRAL Y LOGICO MATEMATICO, EN LAS IE FOCALIZADAS DEL QUINTIL 1, DE LA EDUCACION BASICA, INICIAL, EN LAS PROVINCIAS DE SAN MIGUEL, SAN PABLO, CONTUMAZA Y CAJABAMBA, REGION CAJAMARCA (SNIP: 89197)</t>
  </si>
  <si>
    <t>2112138 - RECONSTRUCCION I.E. Nº 341 LLALLAN - CHILETE - CONTUMAZA (SNIP: 139186)</t>
  </si>
  <si>
    <t>2086582 - ELECTRIFICACION RURAL EL GUAYO - CONTUMAZA (SNIP: 98140)</t>
  </si>
  <si>
    <t>2026123 - REDES PRIMARIAS 22 9 13 2 KV, SECUNDARIAS 440 220 V Y CONEXIONES DOMICILIARIAS CASERIOS DE EL LLANTEN, ZOGNAD BAJO, NUEVO PROGRESO, EL LIRIO Y CHUCLLAPAMPA - TRAMO 2 (SNIP: 20049)</t>
  </si>
  <si>
    <t>2026124 - REDES PRIMARIAS 22 9 KV, REDES SECUNDARIAS 460 230V Y CONEXIONES DOMICILIARIAS CASERIOS DE LLAMAPAMPA, ALTO PERU, PUEBLO NUEVO, SAN MATEO, BAOS QUILCATE Y EL MILAGRO - TRAMO 1 (SNIP: 20023)</t>
  </si>
  <si>
    <t>2022300 - ELECTRIFICACION RURAL AYLAMBO (SNIP: 20040)</t>
  </si>
  <si>
    <t>2163521 - REHABILITACION Y MEJORAMIENTO DEL SERVICIO DE LA TROCHA CARROZABLE ICHOCAN - LA TULPUNA, DISTRITO DE ICHOCAN, PROVINCIA DE SAN MARCOS, REGION CAJAMARCA (SNIP: 203122)</t>
  </si>
  <si>
    <t>DEFENSA</t>
  </si>
  <si>
    <t>2155898 - INSTALACION DEFENSA RIBEREÑA EN LA QUEBRADA POROPORITO, DISTRITO DE ICHOCAN, PROVINCIA DE SAN MARCOS, CAJAMARCA (SNIP: 192109)</t>
  </si>
  <si>
    <t>PRESUPUESTO PARTICIPATIVO</t>
  </si>
  <si>
    <t>2027923 - ELECTRIFICACION DEL CASERIO PAMPA IRACUSHCO (SNIP: 14304)</t>
  </si>
  <si>
    <t>2019546 - ELECTRIFICACION SUCSE - CABORAN - CHULANGATE (SNIP: 16295)</t>
  </si>
  <si>
    <t>2019615 - RED SECUNDARIA DE ELECTRIFICACION LIGUÑAC (SNIP: 16297)</t>
  </si>
  <si>
    <t>2029234 - MEJORAMIENTO DE LA PRODUCTIVIDAD DE TRUCHA DEL CENTRO PISCICOLA NAMORA (SNIP: 9275)</t>
  </si>
  <si>
    <t>2167915 - INCREMENTO EN LA PRODUCTIVIDAD DE CAFÉ, ASOCIACIÓN ALTO MARAÑON, DISTRITO DE BELLAVISTA, JAÉN, CAJAMARCA.</t>
  </si>
  <si>
    <t>2167912 - INCREMENTO DE LA PRODUCTIVIDAD Y MEJORA DE LA CALIDAD DEL CAFÉ, ASOCIACIÓN ALTO ZAÑA, DISTRITO DE LA FLORIDA, SAN MIGUEL, CAJAMARCA.</t>
  </si>
  <si>
    <t>2167914 - INCREMENTO DE LA OFERTA EXPORTABLE DE CAFÉ ORGÁNICO, ASOCIACIÓN APROVAT, DISTRITO DE TABACONAS, SAN IGNACIO, CAJAMARCA.</t>
  </si>
  <si>
    <t>2167909 - INCREMENTO DE LA PRODUCTIVIDAD DEL CAFÉ, ASOCIACIÓN CASFRO, DISTRITO DE SAN IGNACIO, SAN IGNACIO, CAJAMARCA.</t>
  </si>
  <si>
    <t>2167911 INCREMENTO EN LA PRODUCTIVIDAD DE CAFÉ, ASOCIACIÓN SAN IGNACIO APESI, DISTRITO DE SAN IGNACIO, SAN IGNACIO, CAJAMARCA.</t>
  </si>
  <si>
    <t>2167913 -  INCREMENTO DE LA PRODUCTIVIDAD Y MEJORAMIENTO DE LA CALIDAD DE CAFÉ, ASOCIACIÓN UNICAFEC, DISTRITO DE SAN IGNACIO, SAN IGNACIO,CAJAMARCA.</t>
  </si>
  <si>
    <t>2167910 - INCREMENTO DE LA PRODUCTIVIDAD Y MEJORA DE LA CALIDAD DE CAFÉS ORGÁNICOS, ASOCIACIÓN BOSQUE Y AGUA, DISTRITOS DE COLASAY Y POMAHUACA, JAÉN, CAJAMARCA.</t>
  </si>
  <si>
    <t>2232924 - RECUPERACION DE LA CAPACIDAD PRODUCTIVA DEL MODULO PISCICOLA LA BALZA - SAN IGNACIO - ZONA FRONTERIZA DE LA REGION CAJAMARCA</t>
  </si>
  <si>
    <t>2230626 'MEJORAMIENTO DE LA PROVISION DE SERVICIOS AGRARIOS DE LA DIRECCION REGIONAL DE AGRICULTURA CAJAMARCA</t>
  </si>
  <si>
    <t>2031158 - CONSTRUCCION CARRETERA SHIRAC - CAÑAPATA - CARUILLO - 36043</t>
  </si>
  <si>
    <t>2026612 - MEJORAMIENTO DE LA I.E.P. N° 82529 LIMON UTCO - SNIP 24045</t>
  </si>
  <si>
    <t>2022443 - INTERCONEXION INFORMATICA DEL GOBIERNO REGIONAL CAJAMARCA (SNIP: 10489)</t>
  </si>
  <si>
    <t>2022507 - MEJORAMIENTO CARRETERA HUASMIN - JEREZ - CRUCE SAN JOSE (SNIP: 16718)</t>
  </si>
  <si>
    <t>2022536 - MEJORAMIENTO CARRETERA CRUCE JESUS-JESUS (SNIP: 12213)</t>
  </si>
  <si>
    <t>2022775 - PEQUEÑO SISTEMA ELECTRICO TEMBLADERA I ETAPA (SNIP: 5477)</t>
  </si>
  <si>
    <t>2022788 - GESTION DEL PROGRAMA Y OTROS - PROGRAMA DE CAMINOS DEPARTAMENTALES (SNIP: 0)</t>
  </si>
  <si>
    <t>2022999 - REPOTENCIACION DE LA MINICENTRAL HIDROELECTRICA DE CONCHAN Y AMPLIACION DEL PEQUEÑO SISTEMA ELECTRICO ASOCIADO (SNIP: 19336)</t>
  </si>
  <si>
    <t>2028028 - ELECTRIFICACION RURAL REGION CAJAMARCA: AMPLIACION DEL SISTEMA DE ELECTRIFICACION CASERIO LA COLPA (SNIP: 16135)</t>
  </si>
  <si>
    <t>2028330 - CONSTRUCCION LAGUNAS DE ESTABILIZACION SAN MARCOS (SNIP: 15977)</t>
  </si>
  <si>
    <t>2028339 - REHABILITACION Y MEJORAMIENTO DE LA CARRETERA CAJAMARCA-CELENDIN-BALZAS (SNIP: 4653)</t>
  </si>
  <si>
    <t>2031044 - AMPLIACION INFRAESTRUCTURA I.E. SANTA TERESITA NIVEL PRIMARIO Nº 82016 - CAJAMARCA (SNIP: 35705)</t>
  </si>
  <si>
    <t>2031069 - AMPLIACION Y EQUIPAMIENTO I.E. PRIMARIA N° 11187 CHAMBAC-SANTA CRUZ (SNIP: 44662)</t>
  </si>
  <si>
    <t>2031376 - ELECTRIFICACION RURAL CABRERO - CAMPANA - PINGO OGOSGON VISTA ALEGRE - PAUCAMONTE (SNIP: 42201)</t>
  </si>
  <si>
    <r>
      <t xml:space="preserve">Transferencia Hidrandina </t>
    </r>
    <r>
      <rPr>
        <sz val="8"/>
        <color indexed="10"/>
        <rFont val="Cambria"/>
        <family val="1"/>
      </rPr>
      <t>(SALDO DE BALANCE)</t>
    </r>
  </si>
  <si>
    <t>2031377 - ELECTRIFICACION RURAL CASERIOS CASA BLANCA - CAU CAU - LAS MANZANAS (SNIP: 15339)</t>
  </si>
  <si>
    <t>2031379 - ELECTRIFICACION RURAL COLCABAMBA - SHITABAMBA - CHURGAPAMBA - CHUCRUQUIO - HUANZA - CALLASH (SNIP: 45447)</t>
  </si>
  <si>
    <t>2031395 - ELECTRIFICACION RURAL EL EMPALME (SNIP: 34463)</t>
  </si>
  <si>
    <t>2031539 - MEJORAMIENTO CANAL JADIBAMBA (SNIP: 48792)</t>
  </si>
  <si>
    <t>2060602 - ELECTRIFICACION RURAL CASERIO DE CERRO BLANCO - SAN PABLO - CAJAMARCA (SNIP: 52511)</t>
  </si>
  <si>
    <t>2062268 - RECONSTRUCCION Y AMPLIACION DE INFRAESTRUCTURA EDUCATIVA DE LA I.E. Nº 17736 MISA CANTORA, DISTRITO DE SAN JOSE DE LOURDES - SAN IGNACIO - CAJAMARCA (SNIP: 66650)</t>
  </si>
  <si>
    <t>2063799 - MEJORAMIENTO DE LA I.E. Nº 82019 LA FLORIDA, PROVINCIA DE CAJAMARCA - CAJAMARCA (SNIP: 82298)</t>
  </si>
  <si>
    <t>2064014 - AMPLIACION INFRAESTRUCTURA DE LA I.E. AUGUSTO GIL VELASQUEZ - CHALAN (SNIP: 90835)</t>
  </si>
  <si>
    <t>2064471 - INSTALACION DE RED SECUNDARIA CASERIO PACHAMAMA, DISTRITO DE LA ESPERANZA - SANTA CRUZ - CAJAMARCA (SNIP: 83663)</t>
  </si>
  <si>
    <r>
      <rPr>
        <sz val="8"/>
        <color indexed="10"/>
        <rFont val="Cambria"/>
        <family val="1"/>
      </rPr>
      <t>(SALDO DE BALANCE)</t>
    </r>
    <r>
      <rPr>
        <sz val="8"/>
        <color indexed="8"/>
        <rFont val="Cambria"/>
        <family val="1"/>
      </rPr>
      <t xml:space="preserve"> CONVENIO MDLE - STA. CRUZ</t>
    </r>
  </si>
  <si>
    <t>2069945 - CONSTRUCCION SISTEMA DE RIEGO POR ASPERSION - CASERIOS- TRANCA I, TRANCA II, LAYMINA BAJA, DISTRITO DE JESUS - CAJAMARCA - CAJAMARCA (SNIP: 73105)</t>
  </si>
  <si>
    <t>2084601 - MEJORAMIENTO TROCHA CARROZABLE CORDILLERA ANDINA - BALCONES - SAN FRANCISCO - NUEVA ESPERANZA (SNIP: 64543)</t>
  </si>
  <si>
    <t>2087363 - MEJORAMIENTO DEL CANAL DE RIEGO EL TINGO - LA COLPA, DISTRITO DE BAMBAMARCA, PROVINCIA DE HUALGAYOC (SNIP: 53326)</t>
  </si>
  <si>
    <t>2094793 - MEJORAMIENTO CANAL DE IRRIGACION MALCAS II ETAPA (SNIP: 103413)</t>
  </si>
  <si>
    <t>PROGRAMACIO MULTIANUAL</t>
  </si>
  <si>
    <t>2094890 - MEJORAMIENTO Y EQUIPAMIENTO I.E. Nº 82340 - LLUCHUBAMBA - SITACOCHA - CAJABAMBA (SNIP: 97676)</t>
  </si>
  <si>
    <t>2107892 - CONSTRUCCION Y EQUIPAMIENTO DEL HOSPITAL SANTA MARIA NIVEL II-1, PROVINCIA DE CUTERVO, DEPARTAMENTO DE CAJAMARCA. (SNIP: 113089)</t>
  </si>
  <si>
    <t>SERA TRANSFERIDO A CUTERVO</t>
  </si>
  <si>
    <t>2112139 - CONSTRUCCION E IMPLEMENTACION LOCAL INSTITUCIONAL DE LA DIRECCION REGIONAL DE EDUCACION CAJAMARCA (SNIP: 138403)</t>
  </si>
  <si>
    <t>2113074 - ELECTRIFICACION RURAL DE LA LOCALIDAD DE CHILAL DE LA MERCED, DISTRITO DE TONGOD, CAJAMARCA. (SNIP: 142691)</t>
  </si>
  <si>
    <t>SOLO ESTA EN PIA (2012)</t>
  </si>
  <si>
    <t>2113109 - MEJORAMIENTO I.E. 82287 - CAJABAMBA, CAJAMARCA. (SNIP: 131486)</t>
  </si>
  <si>
    <t>2135106 - MEJORAMIENTO Y CONSTRUCCION CARRETERA EMP. PE-3N CAJABAMBA - LLUCHUBAMBA L.D. LA LIBERTAD (EL TINGO) (SNIP: 92109)</t>
  </si>
  <si>
    <t>2135115 - MEJORAMIENTO Y EQUIPAMIENTO I.E. Nº 82289 LA ALAMEDA - CAJABAMBA (SNIP: 102270)</t>
  </si>
  <si>
    <t>2135209 - CONSTRUCCION Y EQUIPAMIENTO DE LA INSTITUCION EDUCATIVA Nº 82696 LA HUALANGA - BAMBAMARCA. (SNIP: 151830)</t>
  </si>
  <si>
    <t>2146591 - RECONSTRUCCION DE LA INFRAESTRUCTURA DE LA I.E. Nº 82898 - MUYOC - GREGORIO PITA - SAN MARCOS (SNIP: 104653)</t>
  </si>
  <si>
    <t>MODIFICAR PROGRAMCION</t>
  </si>
  <si>
    <t>2045973 - FORTALECIMIENTO DE LA CADENA PRODUCTIVA DEL CAFE EN LAS PROVINCIAS DE SAN IGNACIO, JAEN Y SAN MIGUEL (SNIP: 81906)</t>
  </si>
  <si>
    <t>Transferido a la Dirección Regional de Agricultura, proyecto ejecutado, concluido y Liquidado en el año 2013.</t>
  </si>
  <si>
    <t>2046232 - MEJORAMIENTO DE PASTOS PARA EL DESARROLLO GANADERO DE LAS PROVINCIAS DE CHOTA, JAEN, SAN IGNACIO, CUTERVO, SANTA CRUZ Y CELENDIN (SNIP: 75834)</t>
  </si>
  <si>
    <t>2125340 - INSTALACION DEL SISTEMA DE RIEGO POR ASPERSION OJO DE AGUA, CASERIO LA UNION, DISTRITO DE CATILLUC - SAN MIGUEL - CAJAMARCA (SNIP: 160462)</t>
  </si>
  <si>
    <t>Transferido a la DRAC, proyecto Ejecutado y Liquidado.</t>
  </si>
  <si>
    <t>2125353 - INSTALACION DEL SISTEMA DE RIEGO SECTOR QUILUPAY- CASERIO ZOGONAD, DISTRITO DE CATILLUC - SAN MIGUEL - CAJAMARCA (SNIP: 160264)</t>
  </si>
  <si>
    <t>Proyecto transferido a la DRAC. Ejecutado y liquidado por dicha Institución.</t>
  </si>
  <si>
    <t>2056039 - MEJOR ACCESO DE LA POBLACION A SERVICIOS DE SALUD MATERNO INFANTILES EN EL C.S. HUABAL, P.S. EL HUACO Y P.S. SAN FRANCISCO, RED JAEN, DIRESA CAJAMARCA (SNIP: 44679)</t>
  </si>
  <si>
    <t>2028728 - ELECTRIFICACION RURAL CAJABAMBA (SNIP: 23956)</t>
  </si>
  <si>
    <t>2115825 - AMPLIACION I.E.P. RAMOSCUCHO, DISTRITO LIBERTAD DE PALLAN, PROVINCIA CELENDIN - CAJAMARCA. (SNIP: 149352)</t>
  </si>
  <si>
    <t>2132021 - CONSTRUCCION Y EQUIPAMIENTO DE LA I.E. SAN MIGUEL, DISTRITO DE SAN MIGUEL, SAN MIGUEL, CAJAMARCA (SNIP: 160137)</t>
  </si>
  <si>
    <t>2144009 - RECONSTRUCCION I.E. CARLOS MANUEL COX ROSSE - CHOLOCAL, CAJABAMBA (SNIP: 141642)</t>
  </si>
  <si>
    <t>AMPLIACION DE INFRAESTRUCTURA DE LA I.E. Nº 82098 - SAN PABLO - CAJAMARCA</t>
  </si>
  <si>
    <t>MEJORAMIENTO I.E. Nª 82069 - LLACANORA, CAJAMARCA - CAJAMARCA</t>
  </si>
  <si>
    <t>RECONSTRUCCION I.E. Nº 82284 – CAJABAMABA - CAJAMARCA</t>
  </si>
  <si>
    <t>RECONSTRUCCION I.E. Nº 82285 – CAJABAMBA - CAJAMARCA</t>
  </si>
  <si>
    <t>ELABORACION EXPEDIENTE TECNICO CRACCION DE LA INFRAESTRCTURA DE LA INSITITUCION PRIMARIA N° 82165 YANATOTORA, DISTRITO DE LA ENCAÑADA PROVINCIA CAJAMARCA</t>
  </si>
  <si>
    <t>CONSTRUCCION DEL CENTRO DE EDUCACIÓN  TECNICO PRODUCTIVO CETPRO CAJAMARCA PROVINCIA DE CAJAMARCA – CAJAMARCA</t>
  </si>
  <si>
    <t>MEJORAMIENTO DE LAS CONDICIONES DE SERVICIO EDUCATIVO EN EL IEGECOM DE NIVEL SECUNDARIO SAGRADO CORAZON DEL C.P. LAGUNAS PEDREGAL, DISTRITO DE HUASMIN - CELENDIN - CAJAMARCA</t>
  </si>
  <si>
    <t>MEJORAMIENTO DE LA INSTITUCION EDUCATIVA N° 81467 FRANCISCO DELGADO GUERRERO DEL CASERIO NAMO, DISTRITO DE HUASMIN - CELENDIN - CAJAMARCA</t>
  </si>
  <si>
    <t>MEJORAMIENTO DEL SERVICIO EDUCATIVO EN LAS INSTITUCIONES EDUCATIVAS DE NIVEL PRIMARIO EN LAS LOCALIDADES DE: EL TUCO, TUCO BAJO, NUEVA ESPERANZA, LA RAMADA Y SANTA ROSA, EN LA PROVINCIA DE HUALGAYOC - REGION CAJAMARCA</t>
  </si>
  <si>
    <t>FORTALECIMIENTO DE LA CAPACIDAD RESOLUTIVA DEL ESTABLECIMIENTO DE SALUD SAN BERNARDINO, UBICADO EN LA RED SAN PABLO DE LA DIRECCIÓN REGIONAL DE SALUD CAJAMARCA</t>
  </si>
  <si>
    <t>MEJORAMIENTO CANAL DE RIEGO SUROCONGA - COÑOR -HUAMBOCAHNCHA ALTA - CAJAMARCA</t>
  </si>
  <si>
    <t>CONSTRUCCION CANAL CHACAPAMPA TUMBADEN-</t>
  </si>
  <si>
    <t>MEJORAMIENTO CANAL DE IRRIGACIÓN ARANMARCA</t>
  </si>
  <si>
    <t>MEJORAMIENTO Y AMPLIACION DEL CANAL QUILISH LA PACCHA - CASERIO SAN ANTONIO DEL PLAN DE TUAL, CP HUAMBOCANCHA ALTA - CAJAMARCA"</t>
  </si>
  <si>
    <t>RECUPERACION DE LA CAPACIDAD PRODUCTIVA DEL MODULO PISCICOLA LA BALZA -SAN IGNACIO – ZONA FRONTERIZA – DE LA REGION CAJAMARCA</t>
  </si>
  <si>
    <t>MEJORAMIENTO DE LA LÍNEA EN 22.9 TRIFASICA EN LOS TRAMOS SAN MIGUEL – EL MOLINO  Y EL MOLINO – EL PRADO, PROVINCIA SAN MIGUEL, CAJAMARCA</t>
  </si>
  <si>
    <t>EXPEDIENTE DE LEVANTAMIENTO DE OBSERVACIONES DE ELECTRIFICACION RURAL CAJABAMBA FASE 1</t>
  </si>
  <si>
    <t>EXPEDIENTE DE LEVANTAMIENTO
  DE OBSERVACIONES DE ELECTRIFICACION RURAL CAJABAMBA FASE 2</t>
  </si>
  <si>
    <t>EXPEDIENTE DE LEVANTAMIENTO
  DE OBSERVACIONES DE ELECTRIFICACION RURAL CAJABAMBA FASE 3</t>
  </si>
  <si>
    <t>MEJORAMIENTO DE LA CARRETERA EN EL TRAMO JAMCATE-CHETILLA DISTRITO DE CHETILLA CAJAMARCA</t>
  </si>
  <si>
    <t>MEJORAMIENTO CARRETERA CA-103:EMP.PE-068 (SANTA CRUZ DE SUCCHUBAMBA)-ROMERO CIRCA-LALAGUNA-TONGOD-CATLLUC-EMP.PE-06C(EL EMPALME)-CAJAMARCA</t>
  </si>
  <si>
    <t>CONSTRUCCION DEL PUENTE PEATONAL TOLON - YONAN</t>
  </si>
  <si>
    <t>CONSTRUCCION DEL PUENTE LAS PALTAS SOBRE EL RIO PUCLUSH, (EXPEDIENTE DE SALDO DE OBRA)</t>
  </si>
  <si>
    <t>FORTALECIMIENTO DE LA CAPACIDAD RESOLUTIVA DEL ESTABLECIMIENTO DE SALUD CATAN, UBICADO EN LA MICRO RED CHILETE DE LA RED CONTUMAZA DE LA DIRECCION REGIONAL DE SALUD CAJAMARCA</t>
  </si>
  <si>
    <t>RECONSTRUCCION DE INFRAESTRUCTURA Y EQUIPAMIENTO DE LA IEPS Nº 16573 RAUL PORRAS BARRENECHEA DE LA LOCALIDAD DE PEÑA BLANCA , DISTRITO DE SAN JOSE DEL ALTO</t>
  </si>
  <si>
    <t>INSTALACION DEL MERCADO MODELO EN EL C.P. CHANTA ALTA - DISTRITO DE LA ENCAÑADA, PROVINCIA DE CAJAMARCA - CAJAMARCA</t>
  </si>
  <si>
    <t>CONSTRUCCION PUENTE CARROZABLE LAS VERDES Y ACCESOS</t>
  </si>
  <si>
    <r>
      <t>EFICIT POR ASIGNAR CON SALDO DE BALANCE Ò ASIGNACIÒN MINERA,</t>
    </r>
    <r>
      <rPr>
        <sz val="8"/>
        <color indexed="10"/>
        <rFont val="Cambria"/>
        <family val="1"/>
      </rPr>
      <t xml:space="preserve"> FALTA PROGRAMACION</t>
    </r>
  </si>
  <si>
    <t>INSTALACION DEL SISTEMA ELECTRICO RURAL MICROCUENCA CHIRIMOYO - CAJAMARQUINO - CAJAMARCA.</t>
  </si>
  <si>
    <t>EFICIT POR ASIGNAR CON SALDO DE BALANCE Ò ASIGNACIÒN MINERA</t>
  </si>
  <si>
    <t>Monto asignado a la fecha para el funcionamiento de la Unidad Formuladora de la GRDE</t>
  </si>
  <si>
    <t>2125349 - INSTALACION DEL SISTEMA DE RIEGO POR ASPERSION, CASERIO IRACA GRANDE, PROVINCIA DE CHOTA - CAJAMARCA (SNIP: 160120)</t>
  </si>
  <si>
    <t>ransferido a la DRAC, termino su ejecución al 100%, no se asigno presupuesto el 2013,  por Liquidar</t>
  </si>
  <si>
    <t>2150716 - MEJORAMIENTO DE INFRAESTRUCTURA DEL CANAL DE RIEGO ZONANGA ALTO, DISTRITO Y PROVINCIA DE JAÉN – CAJAMARCA (SNIP: 35509)</t>
  </si>
  <si>
    <t>Presupuesto considerado para ser transferido a PROCOMPITE</t>
  </si>
  <si>
    <t>2063715 - MEJORAMIENTO DEL SERVICIO DE ATENCION MATERNO PERINATAL E INFANTIL EN EL PUESTO DE SALUD CESARA, RED SAN IGNACIO, DISA JAEN, DISTRITO DE NAMBALLE - SAN IGNACIO - CAJAMARCA (SNIP: 75069)</t>
  </si>
  <si>
    <t>2087950 - DISMINUCION DE LA MORTALIDAD MATERNO INFANTIL CON ENFASIS EN EL INCREMENTO DEL ACCESO A LOS SERVICIOS DE SALUD EN LA REGION CAJAMARCA (SNIP: 62282)</t>
  </si>
  <si>
    <t>EN PROCESO DE CIERRE</t>
  </si>
  <si>
    <t>2088276 - DISMINUCION DE LA DESNUTRICION CRONICA INFANTIL CON ENFASIS EN EL INCREMENTO DEL ACCESO DE LAS GESTANTES, MADRES LACTANTES Y NIÑOS MENORES DE 3 AÑOS A LOS SERVICIOS DE SALUD EN LA REGION CAJAMARCA (SNIP: 62037)</t>
  </si>
  <si>
    <t>2094810 - MEJORAMIENTO DE LA CAPACIDAD RESOLUTIVA DE LOS SERVICIOS MATERNO-INFANTILES DE LOS ESTABLECIMIENTOS DE SALUD: C.S. CORTEGANA, P.S. ANDAMACHAY Y P.S. VILLANUEVA DEL DISTRITO DE CORTEGANA, PROVINCIA DE CELENDIN, DEPARTAMENTO DE CAJAMARCA (SNIP: 44845)</t>
  </si>
  <si>
    <t>2231794: MEJORAMIENTO DEL SERVICIO EDUCATIVO EN LA I.E. N 821010 CENTRO POBLADO SAN ISIDRO,DISTRITO JOSE SABOGAL, PROVINCIA DE SAN MARCOS, REGION CAJAMARCA</t>
  </si>
  <si>
    <t>GRPPAT</t>
  </si>
  <si>
    <t>2001854 - ORDENAMIENTO TERRITORIAL DE LA REGION CAJAMARCA (SNIP: 16484) MONTO VERIFICADO</t>
  </si>
  <si>
    <t>TOTAL</t>
  </si>
</sst>
</file>

<file path=xl/styles.xml><?xml version="1.0" encoding="utf-8"?>
<styleSheet xmlns="http://schemas.openxmlformats.org/spreadsheetml/2006/main">
  <numFmts count="14">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 #,##0_ ;[Red]_ * \-#,##0_ ;_ * &quot;-&quot;??_ ;_ @_ "/>
    <numFmt numFmtId="165" formatCode="_ * #,##0_ ;_ * \-#,##0_ ;_ * &quot;-&quot;??_ ;_ @_ "/>
    <numFmt numFmtId="166" formatCode="_ * #,##0.00_ ;[Red]_ * \-#,##0.00_ ;_ * &quot;-&quot;??_ ;_ @_ "/>
    <numFmt numFmtId="167" formatCode="[$-280A]General"/>
    <numFmt numFmtId="168" formatCode="#,##0.00&quot; &quot;;&quot; -&quot;#,##0.00&quot; &quot;;&quot; -&quot;#&quot; &quot;;@&quot; &quot;"/>
    <numFmt numFmtId="169" formatCode="[$S/-280A]#,##0.00;[Red][$S/-280A]&quot;-&quot;#,##0.00"/>
  </numFmts>
  <fonts count="106">
    <font>
      <sz val="9"/>
      <color theme="1"/>
      <name val="Cambria"/>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Cambria"/>
      <family val="1"/>
    </font>
    <font>
      <b/>
      <sz val="7"/>
      <color indexed="9"/>
      <name val="Cambria"/>
      <family val="1"/>
    </font>
    <font>
      <sz val="8"/>
      <color indexed="9"/>
      <name val="Cambria"/>
      <family val="1"/>
    </font>
    <font>
      <b/>
      <sz val="12"/>
      <color indexed="9"/>
      <name val="Cambria"/>
      <family val="1"/>
    </font>
    <font>
      <b/>
      <sz val="8"/>
      <color indexed="9"/>
      <name val="Cambria"/>
      <family val="1"/>
    </font>
    <font>
      <sz val="8"/>
      <color indexed="8"/>
      <name val="Cambria"/>
      <family val="1"/>
    </font>
    <font>
      <b/>
      <sz val="8"/>
      <color indexed="18"/>
      <name val="Cambria"/>
      <family val="1"/>
    </font>
    <font>
      <b/>
      <sz val="7"/>
      <color indexed="8"/>
      <name val="Cambria"/>
      <family val="1"/>
    </font>
    <font>
      <b/>
      <sz val="12"/>
      <color indexed="30"/>
      <name val="Cambria"/>
      <family val="1"/>
    </font>
    <font>
      <b/>
      <sz val="8"/>
      <color indexed="62"/>
      <name val="Cambria"/>
      <family val="1"/>
    </font>
    <font>
      <b/>
      <sz val="9"/>
      <color indexed="8"/>
      <name val="Cambria"/>
      <family val="1"/>
    </font>
    <font>
      <b/>
      <sz val="15"/>
      <color indexed="9"/>
      <name val="Cambria"/>
      <family val="1"/>
    </font>
    <font>
      <b/>
      <sz val="10"/>
      <color indexed="9"/>
      <name val="Cambria"/>
      <family val="1"/>
    </font>
    <font>
      <b/>
      <sz val="7"/>
      <name val="Cambria"/>
      <family val="1"/>
    </font>
    <font>
      <sz val="8"/>
      <name val="Cambria"/>
      <family val="1"/>
    </font>
    <font>
      <b/>
      <sz val="8"/>
      <name val="Cambria"/>
      <family val="1"/>
    </font>
    <font>
      <sz val="8"/>
      <color indexed="10"/>
      <name val="Cambria"/>
      <family val="1"/>
    </font>
    <font>
      <sz val="9"/>
      <color indexed="9"/>
      <name val="Cambria"/>
      <family val="2"/>
    </font>
    <font>
      <sz val="10"/>
      <name val="Calibri"/>
      <family val="2"/>
    </font>
    <font>
      <sz val="10"/>
      <color indexed="8"/>
      <name val="Calibri"/>
      <family val="2"/>
    </font>
    <font>
      <b/>
      <sz val="9"/>
      <color indexed="9"/>
      <name val="Cambria"/>
      <family val="1"/>
    </font>
    <font>
      <sz val="8"/>
      <color indexed="36"/>
      <name val="Cambria"/>
      <family val="1"/>
    </font>
    <font>
      <sz val="9"/>
      <color indexed="10"/>
      <name val="Cambria"/>
      <family val="1"/>
    </font>
    <font>
      <sz val="10"/>
      <color indexed="8"/>
      <name val="Cambria"/>
      <family val="1"/>
    </font>
    <font>
      <sz val="9"/>
      <name val="Cambria"/>
      <family val="2"/>
    </font>
    <font>
      <sz val="8"/>
      <color indexed="62"/>
      <name val="Cambria"/>
      <family val="1"/>
    </font>
    <font>
      <sz val="9"/>
      <color indexed="60"/>
      <name val="Cambria"/>
      <family val="1"/>
    </font>
    <font>
      <sz val="8"/>
      <color indexed="17"/>
      <name val="Cambria"/>
      <family val="1"/>
    </font>
    <font>
      <sz val="6"/>
      <name val="Cambria"/>
      <family val="1"/>
    </font>
    <font>
      <sz val="8"/>
      <color indexed="60"/>
      <name val="Cambria"/>
      <family val="1"/>
    </font>
    <font>
      <sz val="7"/>
      <name val="Cambria"/>
      <family val="1"/>
    </font>
    <font>
      <sz val="7"/>
      <color indexed="10"/>
      <name val="Cambria"/>
      <family val="1"/>
    </font>
    <font>
      <sz val="7"/>
      <color indexed="8"/>
      <name val="Cambria"/>
      <family val="1"/>
    </font>
    <font>
      <b/>
      <sz val="10"/>
      <color indexed="8"/>
      <name val="Calibri"/>
      <family val="2"/>
    </font>
    <font>
      <b/>
      <sz val="9"/>
      <name val="Tahoma"/>
      <family val="2"/>
    </font>
    <font>
      <sz val="9"/>
      <name val="Tahoma"/>
      <family val="2"/>
    </font>
    <font>
      <sz val="11"/>
      <color indexed="8"/>
      <name val="Arial"/>
      <family val="2"/>
    </font>
    <font>
      <b/>
      <i/>
      <sz val="16"/>
      <color indexed="8"/>
      <name val="Arial"/>
      <family val="2"/>
    </font>
    <font>
      <sz val="10"/>
      <name val="Arial"/>
      <family val="2"/>
    </font>
    <font>
      <b/>
      <i/>
      <u val="single"/>
      <sz val="11"/>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
      <family val="2"/>
    </font>
    <font>
      <sz val="11"/>
      <color theme="1"/>
      <name val="Arial"/>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mbria"/>
      <family val="1"/>
    </font>
    <font>
      <b/>
      <sz val="7"/>
      <color theme="0"/>
      <name val="Cambria"/>
      <family val="1"/>
    </font>
    <font>
      <sz val="8"/>
      <color theme="0"/>
      <name val="Cambria"/>
      <family val="1"/>
    </font>
    <font>
      <b/>
      <sz val="12"/>
      <color theme="0"/>
      <name val="Cambria"/>
      <family val="1"/>
    </font>
    <font>
      <b/>
      <sz val="8"/>
      <color theme="0"/>
      <name val="Cambria"/>
      <family val="1"/>
    </font>
    <font>
      <sz val="8"/>
      <color theme="1"/>
      <name val="Cambria"/>
      <family val="1"/>
    </font>
    <font>
      <b/>
      <sz val="8"/>
      <color theme="3" tint="-0.24997000396251678"/>
      <name val="Cambria"/>
      <family val="1"/>
    </font>
    <font>
      <b/>
      <sz val="7"/>
      <color theme="1"/>
      <name val="Cambria"/>
      <family val="1"/>
    </font>
    <font>
      <b/>
      <sz val="12"/>
      <color rgb="FF0070C0"/>
      <name val="Cambria"/>
      <family val="1"/>
    </font>
    <font>
      <b/>
      <sz val="8"/>
      <color theme="3" tint="0.39998000860214233"/>
      <name val="Cambria"/>
      <family val="1"/>
    </font>
    <font>
      <b/>
      <sz val="9"/>
      <color theme="1"/>
      <name val="Cambria"/>
      <family val="1"/>
    </font>
    <font>
      <b/>
      <sz val="15"/>
      <color theme="0"/>
      <name val="Cambria"/>
      <family val="1"/>
    </font>
    <font>
      <b/>
      <sz val="10"/>
      <color theme="0"/>
      <name val="Cambria"/>
      <family val="1"/>
    </font>
    <font>
      <sz val="8"/>
      <color rgb="FFFF0000"/>
      <name val="Cambria"/>
      <family val="1"/>
    </font>
    <font>
      <sz val="9"/>
      <color theme="0"/>
      <name val="Cambria"/>
      <family val="2"/>
    </font>
    <font>
      <sz val="10"/>
      <color theme="1"/>
      <name val="Calibri"/>
      <family val="2"/>
    </font>
    <font>
      <b/>
      <sz val="9"/>
      <color theme="0"/>
      <name val="Cambria"/>
      <family val="1"/>
    </font>
    <font>
      <sz val="8"/>
      <color theme="7"/>
      <name val="Cambria"/>
      <family val="1"/>
    </font>
    <font>
      <sz val="9"/>
      <color rgb="FFFF0000"/>
      <name val="Cambria"/>
      <family val="1"/>
    </font>
    <font>
      <sz val="10"/>
      <color theme="1"/>
      <name val="Cambria"/>
      <family val="1"/>
    </font>
    <font>
      <sz val="9"/>
      <color rgb="FFC00000"/>
      <name val="Cambria"/>
      <family val="1"/>
    </font>
    <font>
      <sz val="8"/>
      <color rgb="FF00B050"/>
      <name val="Cambria"/>
      <family val="1"/>
    </font>
    <font>
      <sz val="8"/>
      <color rgb="FFC00000"/>
      <name val="Cambria"/>
      <family val="1"/>
    </font>
    <font>
      <sz val="7"/>
      <color rgb="FFFF0000"/>
      <name val="Cambria"/>
      <family val="1"/>
    </font>
    <font>
      <sz val="7"/>
      <color theme="1"/>
      <name val="Cambria"/>
      <family val="1"/>
    </font>
    <font>
      <b/>
      <sz val="10"/>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rgb="FF0070C0"/>
        <bgColor indexed="64"/>
      </patternFill>
    </fill>
    <fill>
      <patternFill patternType="solid">
        <fgColor theme="8" tint="0.39998000860214233"/>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right/>
      <top/>
      <bottom style="thin">
        <color theme="0"/>
      </bottom>
    </border>
    <border>
      <left style="thin"/>
      <right>
        <color indexed="63"/>
      </right>
      <top/>
      <bottom style="thin"/>
    </border>
    <border>
      <left style="thin">
        <color theme="0"/>
      </left>
      <right style="medium">
        <color theme="0"/>
      </right>
      <top style="thin">
        <color theme="0"/>
      </top>
      <bottom/>
    </border>
    <border>
      <left/>
      <right style="medium">
        <color theme="0"/>
      </right>
      <top style="thin">
        <color theme="0"/>
      </top>
      <bottom/>
    </border>
    <border>
      <left style="medium">
        <color theme="0"/>
      </left>
      <right style="medium">
        <color theme="0"/>
      </right>
      <top style="thin">
        <color theme="0"/>
      </top>
      <bottom/>
    </border>
    <border>
      <left style="medium">
        <color theme="0"/>
      </left>
      <right style="medium">
        <color theme="0"/>
      </right>
      <top style="thin">
        <color theme="0"/>
      </top>
      <bottom style="thin">
        <color theme="0"/>
      </bottom>
    </border>
    <border>
      <left style="medium">
        <color theme="0"/>
      </left>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color theme="0"/>
      </right>
      <top style="medium">
        <color theme="0"/>
      </top>
      <bottom style="medium">
        <color theme="0"/>
      </bottom>
    </border>
    <border>
      <left style="medium">
        <color theme="0"/>
      </left>
      <right style="medium">
        <color theme="0"/>
      </right>
      <top/>
      <bottom/>
    </border>
    <border>
      <left style="medium">
        <color theme="0"/>
      </left>
      <right/>
      <top/>
      <bottom/>
    </border>
    <border>
      <left>
        <color indexed="63"/>
      </left>
      <right style="thin"/>
      <top>
        <color indexed="63"/>
      </top>
      <bottom>
        <color indexed="63"/>
      </bottom>
    </border>
    <border>
      <left style="thin"/>
      <right/>
      <top style="thin"/>
      <bottom>
        <color indexed="63"/>
      </bottom>
    </border>
    <border>
      <left style="thin">
        <color theme="0"/>
      </left>
      <right style="medium">
        <color theme="0"/>
      </right>
      <top/>
      <bottom style="thin">
        <color theme="0"/>
      </bottom>
    </border>
    <border>
      <left/>
      <right style="medium">
        <color theme="0"/>
      </right>
      <top/>
      <bottom style="thin">
        <color theme="0"/>
      </bottom>
    </border>
    <border>
      <left style="medium">
        <color theme="0"/>
      </left>
      <right style="medium">
        <color theme="0"/>
      </right>
      <top/>
      <bottom style="thin">
        <color theme="0"/>
      </bottom>
    </border>
    <border>
      <left/>
      <right style="medium">
        <color theme="0"/>
      </right>
      <top/>
      <bottom/>
    </border>
    <border>
      <left>
        <color indexed="63"/>
      </left>
      <right style="thin"/>
      <top>
        <color indexed="63"/>
      </top>
      <bottom style="thin"/>
    </border>
    <border>
      <left style="thin"/>
      <right style="thin"/>
      <top/>
      <bottom style="thin"/>
    </border>
    <border>
      <left style="thin"/>
      <right/>
      <top style="thin"/>
      <bottom style="thin"/>
    </border>
    <border>
      <left>
        <color indexed="63"/>
      </left>
      <right style="thin"/>
      <top style="thin"/>
      <bottom style="thin"/>
    </border>
    <border>
      <left style="thin"/>
      <right style="thin"/>
      <top style="double"/>
      <bottom style="thin"/>
    </border>
    <border diagonalUp="1" diagonalDown="1">
      <left style="thin"/>
      <right style="thin"/>
      <top style="double"/>
      <bottom style="thin"/>
      <diagonal style="thin"/>
    </border>
    <border>
      <left>
        <color indexed="63"/>
      </left>
      <right>
        <color indexed="63"/>
      </right>
      <top style="thin"/>
      <bottom style="thin"/>
    </border>
    <border>
      <left>
        <color indexed="63"/>
      </left>
      <right>
        <color indexed="63"/>
      </right>
      <top style="thin">
        <color theme="4" tint="0.39998000860214233"/>
      </top>
      <bottom>
        <color indexed="63"/>
      </bottom>
    </border>
    <border>
      <left>
        <color indexed="63"/>
      </left>
      <right>
        <color indexed="63"/>
      </right>
      <top>
        <color indexed="63"/>
      </top>
      <bottom style="thin">
        <color theme="4" tint="0.39998000860214233"/>
      </bottom>
    </border>
  </borders>
  <cellStyleXfs count="72">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167" fontId="67" fillId="0" borderId="0">
      <alignment/>
      <protection/>
    </xf>
    <xf numFmtId="0" fontId="1" fillId="0" borderId="0">
      <alignment/>
      <protection/>
    </xf>
    <xf numFmtId="168" fontId="68" fillId="0" borderId="0">
      <alignment/>
      <protection/>
    </xf>
    <xf numFmtId="0" fontId="69" fillId="0" borderId="0">
      <alignment horizontal="center"/>
      <protection/>
    </xf>
    <xf numFmtId="0" fontId="69" fillId="0" borderId="0">
      <alignment horizontal="center" textRotation="90"/>
      <protection/>
    </xf>
    <xf numFmtId="0" fontId="70" fillId="30" borderId="0" applyNumberFormat="0" applyBorder="0" applyAlignment="0" applyProtection="0"/>
    <xf numFmtId="43" fontId="59" fillId="0" borderId="0" applyFont="0" applyFill="0" applyBorder="0" applyAlignment="0" applyProtection="0"/>
    <xf numFmtId="41" fontId="59"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0" fontId="71" fillId="31" borderId="0" applyNumberFormat="0" applyBorder="0" applyAlignment="0" applyProtection="0"/>
    <xf numFmtId="0" fontId="59" fillId="0" borderId="0">
      <alignment/>
      <protection/>
    </xf>
    <xf numFmtId="0" fontId="56" fillId="0" borderId="0">
      <alignment/>
      <protection/>
    </xf>
    <xf numFmtId="0" fontId="68" fillId="0" borderId="0">
      <alignment/>
      <protection/>
    </xf>
    <xf numFmtId="0" fontId="54" fillId="0" borderId="0">
      <alignment/>
      <protection/>
    </xf>
    <xf numFmtId="0" fontId="59" fillId="32" borderId="4" applyNumberFormat="0" applyFont="0" applyAlignment="0" applyProtection="0"/>
    <xf numFmtId="9" fontId="59" fillId="0" borderId="0" applyFont="0" applyFill="0" applyBorder="0" applyAlignment="0" applyProtection="0"/>
    <xf numFmtId="0" fontId="72" fillId="0" borderId="0">
      <alignment/>
      <protection/>
    </xf>
    <xf numFmtId="169" fontId="72" fillId="0" borderId="0">
      <alignment/>
      <protection/>
    </xf>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5" fillId="0" borderId="8" applyNumberFormat="0" applyFill="0" applyAlignment="0" applyProtection="0"/>
    <xf numFmtId="0" fontId="79" fillId="0" borderId="9" applyNumberFormat="0" applyFill="0" applyAlignment="0" applyProtection="0"/>
  </cellStyleXfs>
  <cellXfs count="241">
    <xf numFmtId="0" fontId="0" fillId="0" borderId="0" xfId="0" applyAlignment="1">
      <alignment/>
    </xf>
    <xf numFmtId="0" fontId="80" fillId="33" borderId="0" xfId="0" applyFont="1" applyFill="1" applyAlignment="1">
      <alignment vertical="center" wrapText="1"/>
    </xf>
    <xf numFmtId="0" fontId="81" fillId="34" borderId="0" xfId="0" applyFont="1" applyFill="1" applyAlignment="1">
      <alignment vertical="center" wrapText="1"/>
    </xf>
    <xf numFmtId="0" fontId="82" fillId="34" borderId="0" xfId="0" applyFont="1" applyFill="1" applyAlignment="1">
      <alignment vertical="center" wrapText="1"/>
    </xf>
    <xf numFmtId="0" fontId="83" fillId="35" borderId="0" xfId="0" applyFont="1" applyFill="1" applyAlignment="1">
      <alignment horizontal="center" vertical="center" wrapText="1"/>
    </xf>
    <xf numFmtId="0" fontId="84" fillId="35" borderId="0" xfId="0" applyFont="1" applyFill="1" applyAlignment="1">
      <alignment horizontal="center" vertical="center" wrapText="1"/>
    </xf>
    <xf numFmtId="164" fontId="85" fillId="33" borderId="0" xfId="0" applyNumberFormat="1" applyFont="1" applyFill="1" applyAlignment="1">
      <alignment horizontal="center" vertical="center" wrapText="1"/>
    </xf>
    <xf numFmtId="0" fontId="80" fillId="0" borderId="0" xfId="0" applyFont="1" applyFill="1" applyAlignment="1">
      <alignment horizontal="center" vertical="center" wrapText="1"/>
    </xf>
    <xf numFmtId="165" fontId="84" fillId="35" borderId="0" xfId="0" applyNumberFormat="1" applyFont="1" applyFill="1" applyAlignment="1">
      <alignment horizontal="left" vertical="center" wrapText="1"/>
    </xf>
    <xf numFmtId="165" fontId="86" fillId="0" borderId="0" xfId="0" applyNumberFormat="1" applyFont="1" applyFill="1" applyAlignment="1">
      <alignment horizontal="center" vertical="center" wrapText="1"/>
    </xf>
    <xf numFmtId="165" fontId="84" fillId="35" borderId="0" xfId="0" applyNumberFormat="1" applyFont="1" applyFill="1" applyAlignment="1">
      <alignment horizontal="center" vertical="center" wrapText="1"/>
    </xf>
    <xf numFmtId="165" fontId="84" fillId="36" borderId="0" xfId="0" applyNumberFormat="1" applyFont="1" applyFill="1" applyAlignment="1">
      <alignment horizontal="center" vertical="center" wrapText="1"/>
    </xf>
    <xf numFmtId="165" fontId="80" fillId="0" borderId="0" xfId="0" applyNumberFormat="1" applyFont="1" applyFill="1" applyBorder="1" applyAlignment="1">
      <alignment horizontal="center" vertical="center" wrapText="1"/>
    </xf>
    <xf numFmtId="165" fontId="84" fillId="37" borderId="0" xfId="0" applyNumberFormat="1" applyFont="1" applyFill="1" applyBorder="1" applyAlignment="1">
      <alignment horizontal="center" vertical="center" wrapText="1"/>
    </xf>
    <xf numFmtId="0" fontId="82" fillId="35" borderId="0" xfId="0" applyFont="1" applyFill="1" applyBorder="1" applyAlignment="1">
      <alignment vertical="center" wrapText="1"/>
    </xf>
    <xf numFmtId="0" fontId="0" fillId="33" borderId="10" xfId="0" applyFill="1" applyBorder="1" applyAlignment="1">
      <alignment vertical="center" wrapText="1"/>
    </xf>
    <xf numFmtId="0" fontId="0" fillId="33" borderId="0" xfId="0" applyFill="1" applyAlignment="1">
      <alignment vertical="center" wrapText="1"/>
    </xf>
    <xf numFmtId="0" fontId="87" fillId="2" borderId="0" xfId="0" applyFont="1" applyFill="1" applyAlignment="1">
      <alignment vertical="center" wrapText="1"/>
    </xf>
    <xf numFmtId="0" fontId="85" fillId="2" borderId="0" xfId="0" applyFont="1" applyFill="1" applyAlignment="1">
      <alignment vertical="center" wrapText="1"/>
    </xf>
    <xf numFmtId="0" fontId="88" fillId="2" borderId="0" xfId="0" applyFont="1" applyFill="1" applyAlignment="1">
      <alignment horizontal="center" vertical="center" wrapText="1"/>
    </xf>
    <xf numFmtId="0" fontId="80" fillId="2" borderId="0" xfId="0" applyFont="1" applyFill="1" applyAlignment="1">
      <alignment horizontal="center" vertical="center" wrapText="1"/>
    </xf>
    <xf numFmtId="165" fontId="86" fillId="2" borderId="0" xfId="0" applyNumberFormat="1" applyFont="1" applyFill="1" applyAlignment="1">
      <alignment vertical="center" wrapText="1"/>
    </xf>
    <xf numFmtId="165" fontId="86" fillId="2" borderId="0" xfId="0" applyNumberFormat="1" applyFont="1" applyFill="1" applyAlignment="1">
      <alignment horizontal="center" vertical="center" wrapText="1"/>
    </xf>
    <xf numFmtId="165" fontId="80" fillId="33" borderId="0" xfId="0" applyNumberFormat="1" applyFont="1" applyFill="1" applyBorder="1" applyAlignment="1">
      <alignment horizontal="center" vertical="center" wrapText="1"/>
    </xf>
    <xf numFmtId="166" fontId="85" fillId="33" borderId="11" xfId="0" applyNumberFormat="1" applyFont="1" applyFill="1" applyBorder="1" applyAlignment="1">
      <alignment vertical="center" wrapText="1"/>
    </xf>
    <xf numFmtId="0" fontId="87" fillId="33" borderId="0" xfId="0" applyFont="1" applyFill="1" applyAlignment="1">
      <alignment vertical="center" wrapText="1"/>
    </xf>
    <xf numFmtId="0" fontId="85" fillId="33" borderId="0" xfId="0" applyFont="1" applyFill="1" applyAlignment="1">
      <alignment vertical="center" wrapText="1"/>
    </xf>
    <xf numFmtId="0" fontId="88" fillId="33" borderId="0" xfId="0" applyFont="1" applyFill="1" applyAlignment="1">
      <alignment horizontal="center" vertical="center" wrapText="1"/>
    </xf>
    <xf numFmtId="0" fontId="80" fillId="33" borderId="0" xfId="0" applyFont="1" applyFill="1" applyAlignment="1">
      <alignment horizontal="center" vertical="center" wrapText="1"/>
    </xf>
    <xf numFmtId="165" fontId="86" fillId="33" borderId="0" xfId="0" applyNumberFormat="1" applyFont="1" applyFill="1" applyAlignment="1">
      <alignment vertical="center" wrapText="1"/>
    </xf>
    <xf numFmtId="165" fontId="86" fillId="33" borderId="0" xfId="0" applyNumberFormat="1" applyFont="1" applyFill="1" applyAlignment="1">
      <alignment horizontal="center" vertical="center" wrapText="1"/>
    </xf>
    <xf numFmtId="0" fontId="87" fillId="6" borderId="0" xfId="0" applyFont="1" applyFill="1" applyAlignment="1">
      <alignment vertical="center" wrapText="1"/>
    </xf>
    <xf numFmtId="0" fontId="85" fillId="6" borderId="0" xfId="0" applyFont="1" applyFill="1" applyAlignment="1">
      <alignment vertical="center" wrapText="1"/>
    </xf>
    <xf numFmtId="0" fontId="88" fillId="6" borderId="0" xfId="0" applyFont="1" applyFill="1" applyAlignment="1">
      <alignment horizontal="center" vertical="center" wrapText="1"/>
    </xf>
    <xf numFmtId="0" fontId="80" fillId="6" borderId="0" xfId="0" applyFont="1" applyFill="1" applyAlignment="1">
      <alignment horizontal="center" vertical="center" wrapText="1"/>
    </xf>
    <xf numFmtId="165" fontId="86" fillId="6" borderId="0" xfId="0" applyNumberFormat="1" applyFont="1" applyFill="1" applyAlignment="1">
      <alignment vertical="center" wrapText="1"/>
    </xf>
    <xf numFmtId="165" fontId="86" fillId="6" borderId="0" xfId="0" applyNumberFormat="1" applyFont="1" applyFill="1" applyAlignment="1">
      <alignment horizontal="center" vertical="center" wrapText="1"/>
    </xf>
    <xf numFmtId="0" fontId="80" fillId="33" borderId="12" xfId="0" applyFont="1" applyFill="1" applyBorder="1" applyAlignment="1">
      <alignment vertical="center" wrapText="1"/>
    </xf>
    <xf numFmtId="0" fontId="87" fillId="33" borderId="12" xfId="0" applyFont="1" applyFill="1" applyBorder="1" applyAlignment="1">
      <alignment vertical="center" wrapText="1"/>
    </xf>
    <xf numFmtId="0" fontId="85" fillId="33" borderId="12" xfId="0" applyFont="1" applyFill="1" applyBorder="1" applyAlignment="1">
      <alignment vertical="center" wrapText="1"/>
    </xf>
    <xf numFmtId="0" fontId="88" fillId="0" borderId="0" xfId="0" applyFont="1" applyFill="1" applyAlignment="1">
      <alignment horizontal="center" vertical="center" wrapText="1"/>
    </xf>
    <xf numFmtId="0" fontId="85" fillId="33" borderId="0" xfId="0" applyFont="1" applyFill="1" applyAlignment="1">
      <alignment horizontal="center" vertical="center" wrapText="1"/>
    </xf>
    <xf numFmtId="165" fontId="86" fillId="33" borderId="0" xfId="0" applyNumberFormat="1" applyFont="1" applyFill="1" applyBorder="1" applyAlignment="1">
      <alignment vertical="center" wrapText="1"/>
    </xf>
    <xf numFmtId="165" fontId="80" fillId="0" borderId="0" xfId="0" applyNumberFormat="1" applyFont="1" applyBorder="1" applyAlignment="1">
      <alignment vertical="center" wrapText="1"/>
    </xf>
    <xf numFmtId="165" fontId="89" fillId="33" borderId="0" xfId="0" applyNumberFormat="1" applyFont="1" applyFill="1" applyAlignment="1">
      <alignment horizontal="center" vertical="center" wrapText="1"/>
    </xf>
    <xf numFmtId="165" fontId="89" fillId="33" borderId="0" xfId="0" applyNumberFormat="1" applyFont="1" applyFill="1" applyBorder="1" applyAlignment="1">
      <alignment horizontal="center" vertical="center" wrapText="1"/>
    </xf>
    <xf numFmtId="166" fontId="85" fillId="33" borderId="13" xfId="0" applyNumberFormat="1" applyFont="1" applyFill="1" applyBorder="1" applyAlignment="1">
      <alignment vertical="center" wrapText="1"/>
    </xf>
    <xf numFmtId="0" fontId="90" fillId="33" borderId="10" xfId="0" applyFont="1" applyFill="1" applyBorder="1" applyAlignment="1">
      <alignment horizontal="center" vertical="center" wrapText="1"/>
    </xf>
    <xf numFmtId="0" fontId="90" fillId="33" borderId="0" xfId="0" applyFont="1" applyFill="1" applyAlignment="1">
      <alignment horizontal="center" vertical="center" wrapText="1"/>
    </xf>
    <xf numFmtId="0" fontId="84" fillId="38" borderId="14" xfId="0" applyFont="1" applyFill="1" applyBorder="1" applyAlignment="1">
      <alignment horizontal="center" vertical="center" wrapText="1"/>
    </xf>
    <xf numFmtId="0" fontId="81" fillId="38" borderId="15" xfId="0" applyFont="1" applyFill="1" applyBorder="1" applyAlignment="1">
      <alignment horizontal="center" vertical="center" wrapText="1"/>
    </xf>
    <xf numFmtId="0" fontId="84" fillId="38" borderId="16" xfId="0" applyFont="1" applyFill="1" applyBorder="1" applyAlignment="1">
      <alignment horizontal="center" vertical="center" wrapText="1"/>
    </xf>
    <xf numFmtId="0" fontId="84" fillId="39" borderId="17" xfId="0" applyFont="1" applyFill="1" applyBorder="1" applyAlignment="1">
      <alignment horizontal="center" vertical="center" wrapText="1"/>
    </xf>
    <xf numFmtId="0" fontId="84" fillId="40" borderId="16" xfId="0" applyFont="1" applyFill="1" applyBorder="1" applyAlignment="1">
      <alignment horizontal="center" vertical="center" wrapText="1"/>
    </xf>
    <xf numFmtId="0" fontId="84" fillId="37" borderId="18" xfId="0" applyFont="1" applyFill="1" applyBorder="1" applyAlignment="1">
      <alignment horizontal="center" vertical="center" wrapText="1"/>
    </xf>
    <xf numFmtId="0" fontId="84" fillId="37" borderId="19" xfId="0" applyFont="1" applyFill="1" applyBorder="1" applyAlignment="1">
      <alignment horizontal="center" vertical="center" wrapText="1"/>
    </xf>
    <xf numFmtId="0" fontId="84" fillId="37" borderId="20" xfId="0" applyFont="1" applyFill="1" applyBorder="1" applyAlignment="1">
      <alignment horizontal="center" vertical="center" wrapText="1"/>
    </xf>
    <xf numFmtId="0" fontId="84" fillId="41" borderId="21" xfId="0" applyFont="1" applyFill="1" applyBorder="1" applyAlignment="1">
      <alignment horizontal="center" vertical="center" wrapText="1"/>
    </xf>
    <xf numFmtId="0" fontId="84" fillId="41" borderId="22" xfId="0" applyFont="1" applyFill="1" applyBorder="1" applyAlignment="1">
      <alignment horizontal="center" vertical="center" wrapText="1"/>
    </xf>
    <xf numFmtId="0" fontId="91" fillId="41" borderId="23" xfId="0" applyFont="1" applyFill="1" applyBorder="1" applyAlignment="1">
      <alignment horizontal="center" vertical="center" wrapText="1"/>
    </xf>
    <xf numFmtId="0" fontId="80" fillId="41" borderId="24" xfId="0" applyFont="1" applyFill="1" applyBorder="1" applyAlignment="1">
      <alignment horizontal="center" vertical="center" wrapText="1"/>
    </xf>
    <xf numFmtId="0" fontId="84" fillId="38" borderId="25" xfId="0" applyFont="1" applyFill="1" applyBorder="1" applyAlignment="1">
      <alignment horizontal="center" vertical="center" wrapText="1"/>
    </xf>
    <xf numFmtId="0" fontId="81" fillId="38" borderId="26" xfId="0" applyFont="1" applyFill="1" applyBorder="1" applyAlignment="1">
      <alignment horizontal="center" vertical="center" wrapText="1"/>
    </xf>
    <xf numFmtId="0" fontId="84" fillId="38" borderId="27" xfId="0" applyFont="1" applyFill="1" applyBorder="1" applyAlignment="1">
      <alignment horizontal="center" vertical="center" wrapText="1"/>
    </xf>
    <xf numFmtId="0" fontId="92" fillId="38" borderId="27" xfId="0" applyFont="1" applyFill="1" applyBorder="1" applyAlignment="1">
      <alignment horizontal="center" vertical="center" wrapText="1"/>
    </xf>
    <xf numFmtId="0" fontId="84" fillId="39" borderId="17" xfId="0" applyFont="1" applyFill="1" applyBorder="1" applyAlignment="1">
      <alignment horizontal="center" vertical="center" wrapText="1"/>
    </xf>
    <xf numFmtId="0" fontId="31" fillId="42" borderId="27" xfId="0" applyFont="1" applyFill="1" applyBorder="1" applyAlignment="1">
      <alignment horizontal="center" vertical="center" wrapText="1"/>
    </xf>
    <xf numFmtId="0" fontId="84" fillId="40" borderId="27" xfId="0" applyFont="1" applyFill="1" applyBorder="1" applyAlignment="1">
      <alignment horizontal="center" vertical="center" wrapText="1"/>
    </xf>
    <xf numFmtId="0" fontId="84" fillId="37" borderId="0" xfId="0" applyFont="1" applyFill="1" applyBorder="1" applyAlignment="1">
      <alignment horizontal="center" vertical="center" wrapText="1"/>
    </xf>
    <xf numFmtId="0" fontId="84" fillId="43" borderId="21" xfId="0" applyFont="1" applyFill="1" applyBorder="1" applyAlignment="1">
      <alignment horizontal="center" vertical="center" wrapText="1"/>
    </xf>
    <xf numFmtId="0" fontId="84" fillId="36" borderId="21" xfId="0" applyFont="1" applyFill="1" applyBorder="1" applyAlignment="1">
      <alignment horizontal="center" vertical="center" wrapText="1"/>
    </xf>
    <xf numFmtId="0" fontId="84" fillId="43" borderId="22" xfId="0" applyFont="1" applyFill="1" applyBorder="1" applyAlignment="1">
      <alignment horizontal="center" vertical="center" wrapText="1"/>
    </xf>
    <xf numFmtId="0" fontId="84" fillId="44" borderId="28" xfId="0" applyFont="1" applyFill="1" applyBorder="1" applyAlignment="1">
      <alignment horizontal="center" vertical="center" wrapText="1"/>
    </xf>
    <xf numFmtId="0" fontId="84" fillId="38" borderId="22" xfId="0" applyFont="1" applyFill="1" applyBorder="1" applyAlignment="1">
      <alignment horizontal="center" vertical="center" wrapText="1"/>
    </xf>
    <xf numFmtId="0" fontId="91" fillId="41" borderId="29" xfId="0" applyFont="1" applyFill="1" applyBorder="1" applyAlignment="1">
      <alignment horizontal="center" vertical="center" wrapText="1"/>
    </xf>
    <xf numFmtId="0" fontId="84" fillId="41" borderId="13" xfId="0" applyFont="1" applyFill="1" applyBorder="1" applyAlignment="1">
      <alignment horizontal="center" vertical="center" wrapText="1"/>
    </xf>
    <xf numFmtId="0" fontId="32" fillId="33" borderId="30" xfId="0" applyFont="1" applyFill="1" applyBorder="1" applyAlignment="1" quotePrefix="1">
      <alignment horizontal="center" vertical="center" wrapText="1"/>
    </xf>
    <xf numFmtId="0" fontId="32" fillId="0" borderId="30" xfId="0" applyFont="1" applyFill="1" applyBorder="1" applyAlignment="1">
      <alignment horizontal="justify" vertical="center" wrapText="1"/>
    </xf>
    <xf numFmtId="164" fontId="32" fillId="0" borderId="30" xfId="0" applyNumberFormat="1" applyFont="1" applyBorder="1" applyAlignment="1">
      <alignment horizontal="center" vertical="center" wrapText="1"/>
    </xf>
    <xf numFmtId="3" fontId="32" fillId="0" borderId="10" xfId="0" applyNumberFormat="1" applyFont="1" applyFill="1" applyBorder="1" applyAlignment="1">
      <alignment horizontal="center" vertical="center" wrapText="1"/>
    </xf>
    <xf numFmtId="166" fontId="32" fillId="0" borderId="30" xfId="0" applyNumberFormat="1" applyFont="1" applyBorder="1" applyAlignment="1">
      <alignment vertical="center" wrapText="1"/>
    </xf>
    <xf numFmtId="166" fontId="32" fillId="0" borderId="30" xfId="0" applyNumberFormat="1" applyFont="1" applyBorder="1" applyAlignment="1">
      <alignment horizontal="center" vertical="center" wrapText="1"/>
    </xf>
    <xf numFmtId="166" fontId="32" fillId="33" borderId="10" xfId="0" applyNumberFormat="1" applyFont="1" applyFill="1" applyBorder="1" applyAlignment="1">
      <alignment vertical="center" wrapText="1"/>
    </xf>
    <xf numFmtId="166" fontId="85" fillId="33" borderId="30" xfId="0" applyNumberFormat="1" applyFont="1" applyFill="1" applyBorder="1" applyAlignment="1">
      <alignment horizontal="center" vertical="center" wrapText="1"/>
    </xf>
    <xf numFmtId="166" fontId="33" fillId="33" borderId="10" xfId="0" applyNumberFormat="1" applyFont="1" applyFill="1" applyBorder="1" applyAlignment="1">
      <alignment vertical="center" wrapText="1"/>
    </xf>
    <xf numFmtId="4" fontId="32" fillId="33" borderId="10" xfId="0" applyNumberFormat="1" applyFont="1" applyFill="1" applyBorder="1" applyAlignment="1">
      <alignment vertical="center" wrapText="1"/>
    </xf>
    <xf numFmtId="4" fontId="85" fillId="33" borderId="10" xfId="0" applyNumberFormat="1" applyFont="1" applyFill="1" applyBorder="1" applyAlignment="1">
      <alignment vertical="center" wrapText="1"/>
    </xf>
    <xf numFmtId="164" fontId="85" fillId="0" borderId="10" xfId="0" applyNumberFormat="1" applyFont="1" applyFill="1" applyBorder="1" applyAlignment="1">
      <alignment vertical="center" wrapText="1"/>
    </xf>
    <xf numFmtId="164" fontId="85" fillId="33" borderId="10" xfId="0" applyNumberFormat="1" applyFont="1" applyFill="1" applyBorder="1" applyAlignment="1">
      <alignment vertical="center" wrapText="1"/>
    </xf>
    <xf numFmtId="166" fontId="85" fillId="33" borderId="10" xfId="0" applyNumberFormat="1" applyFont="1" applyFill="1" applyBorder="1" applyAlignment="1">
      <alignment vertical="center" wrapText="1"/>
    </xf>
    <xf numFmtId="166" fontId="85" fillId="33" borderId="31" xfId="0" applyNumberFormat="1" applyFont="1" applyFill="1" applyBorder="1" applyAlignment="1">
      <alignment vertical="center" wrapText="1"/>
    </xf>
    <xf numFmtId="0" fontId="93" fillId="33" borderId="31" xfId="0" applyNumberFormat="1" applyFont="1" applyFill="1" applyBorder="1" applyAlignment="1">
      <alignment horizontal="left" vertical="justify" wrapText="1"/>
    </xf>
    <xf numFmtId="0" fontId="94" fillId="45" borderId="10" xfId="0" applyFont="1" applyFill="1" applyBorder="1" applyAlignment="1">
      <alignment vertical="center" wrapText="1"/>
    </xf>
    <xf numFmtId="0" fontId="32" fillId="33" borderId="10" xfId="0" applyFont="1" applyFill="1" applyBorder="1" applyAlignment="1" quotePrefix="1">
      <alignment horizontal="center" vertical="center" wrapText="1"/>
    </xf>
    <xf numFmtId="0" fontId="32" fillId="0" borderId="10" xfId="0" applyFont="1" applyFill="1" applyBorder="1" applyAlignment="1">
      <alignment horizontal="justify" vertical="center" wrapText="1"/>
    </xf>
    <xf numFmtId="164" fontId="32" fillId="0" borderId="10" xfId="0" applyNumberFormat="1" applyFont="1" applyBorder="1" applyAlignment="1">
      <alignment horizontal="center" vertical="center" wrapText="1"/>
    </xf>
    <xf numFmtId="3" fontId="36" fillId="0" borderId="10" xfId="0" applyNumberFormat="1" applyFont="1" applyFill="1" applyBorder="1" applyAlignment="1">
      <alignment horizontal="center" vertical="center" wrapText="1"/>
    </xf>
    <xf numFmtId="166" fontId="85" fillId="0" borderId="10" xfId="0" applyNumberFormat="1" applyFont="1" applyBorder="1" applyAlignment="1">
      <alignment vertical="center" wrapText="1"/>
    </xf>
    <xf numFmtId="166" fontId="85" fillId="0" borderId="10" xfId="0" applyNumberFormat="1" applyFont="1" applyBorder="1" applyAlignment="1">
      <alignment horizontal="center" vertical="center" wrapText="1"/>
    </xf>
    <xf numFmtId="164" fontId="85" fillId="0" borderId="10" xfId="0" applyNumberFormat="1" applyFont="1" applyBorder="1" applyAlignment="1">
      <alignment horizontal="center" vertical="center" wrapText="1"/>
    </xf>
    <xf numFmtId="164" fontId="33" fillId="33" borderId="10" xfId="0" applyNumberFormat="1" applyFont="1" applyFill="1" applyBorder="1" applyAlignment="1">
      <alignment vertical="center" wrapText="1"/>
    </xf>
    <xf numFmtId="4" fontId="95" fillId="0" borderId="0" xfId="0" applyNumberFormat="1" applyFont="1" applyAlignment="1">
      <alignment wrapText="1"/>
    </xf>
    <xf numFmtId="164" fontId="32" fillId="33" borderId="10" xfId="0" applyNumberFormat="1" applyFont="1" applyFill="1" applyBorder="1" applyAlignment="1">
      <alignment vertical="center" wrapText="1"/>
    </xf>
    <xf numFmtId="3" fontId="95" fillId="0" borderId="0" xfId="0" applyNumberFormat="1" applyFont="1" applyFill="1" applyAlignment="1">
      <alignment vertical="center" wrapText="1"/>
    </xf>
    <xf numFmtId="0" fontId="85" fillId="33" borderId="31" xfId="0" applyFont="1" applyFill="1" applyBorder="1" applyAlignment="1">
      <alignment vertical="center" wrapText="1"/>
    </xf>
    <xf numFmtId="0" fontId="96" fillId="45" borderId="10" xfId="0" applyFont="1" applyFill="1" applyBorder="1" applyAlignment="1">
      <alignment vertical="center" wrapText="1"/>
    </xf>
    <xf numFmtId="166" fontId="32" fillId="0" borderId="10" xfId="0" applyNumberFormat="1" applyFont="1" applyBorder="1" applyAlignment="1">
      <alignment vertical="center" wrapText="1"/>
    </xf>
    <xf numFmtId="166" fontId="32" fillId="0" borderId="10" xfId="0" applyNumberFormat="1" applyFont="1" applyBorder="1" applyAlignment="1">
      <alignment horizontal="center" vertical="center" wrapText="1"/>
    </xf>
    <xf numFmtId="164" fontId="85" fillId="33" borderId="10" xfId="0" applyNumberFormat="1" applyFont="1" applyFill="1" applyBorder="1" applyAlignment="1">
      <alignment horizontal="center" vertical="center" wrapText="1"/>
    </xf>
    <xf numFmtId="0" fontId="32" fillId="33" borderId="31" xfId="0" applyFont="1" applyFill="1" applyBorder="1" applyAlignment="1">
      <alignment vertical="center" wrapText="1"/>
    </xf>
    <xf numFmtId="164" fontId="32" fillId="33" borderId="10" xfId="0" applyNumberFormat="1" applyFont="1" applyFill="1" applyBorder="1" applyAlignment="1">
      <alignment horizontal="center" vertical="center" wrapText="1"/>
    </xf>
    <xf numFmtId="166" fontId="85" fillId="33" borderId="10" xfId="0" applyNumberFormat="1" applyFont="1" applyFill="1" applyBorder="1" applyAlignment="1">
      <alignment horizontal="center" vertical="center" wrapText="1"/>
    </xf>
    <xf numFmtId="164" fontId="0" fillId="0" borderId="0" xfId="0" applyNumberFormat="1" applyAlignment="1">
      <alignment/>
    </xf>
    <xf numFmtId="4" fontId="95" fillId="0" borderId="0" xfId="0" applyNumberFormat="1" applyFont="1" applyFill="1" applyAlignment="1">
      <alignment vertical="center" wrapText="1"/>
    </xf>
    <xf numFmtId="166" fontId="85" fillId="33" borderId="24" xfId="0" applyNumberFormat="1" applyFont="1" applyFill="1" applyBorder="1" applyAlignment="1">
      <alignment vertical="center" wrapText="1"/>
    </xf>
    <xf numFmtId="0" fontId="93" fillId="33" borderId="24" xfId="0" applyFont="1" applyFill="1" applyBorder="1" applyAlignment="1">
      <alignment vertical="center" wrapText="1"/>
    </xf>
    <xf numFmtId="164" fontId="32" fillId="0" borderId="10" xfId="0" applyNumberFormat="1" applyFont="1" applyFill="1" applyBorder="1" applyAlignment="1">
      <alignment horizontal="center" vertical="center" wrapText="1"/>
    </xf>
    <xf numFmtId="164" fontId="85" fillId="33" borderId="10" xfId="0" applyNumberFormat="1" applyFont="1" applyFill="1" applyBorder="1" applyAlignment="1">
      <alignment horizontal="left" vertical="center" wrapText="1"/>
    </xf>
    <xf numFmtId="0" fontId="93" fillId="33" borderId="31" xfId="0" applyFont="1" applyFill="1" applyBorder="1" applyAlignment="1">
      <alignment vertical="center" wrapText="1"/>
    </xf>
    <xf numFmtId="0" fontId="32" fillId="0" borderId="10" xfId="0" applyFont="1" applyFill="1" applyBorder="1" applyAlignment="1" quotePrefix="1">
      <alignment horizontal="justify" vertical="center" wrapText="1"/>
    </xf>
    <xf numFmtId="166" fontId="97" fillId="0" borderId="10" xfId="0" applyNumberFormat="1" applyFont="1" applyBorder="1" applyAlignment="1">
      <alignment vertical="center" wrapText="1"/>
    </xf>
    <xf numFmtId="166" fontId="97" fillId="0" borderId="10" xfId="0" applyNumberFormat="1" applyFont="1" applyBorder="1" applyAlignment="1">
      <alignment horizontal="center" vertical="center" wrapText="1"/>
    </xf>
    <xf numFmtId="164" fontId="97" fillId="0" borderId="10" xfId="0" applyNumberFormat="1" applyFont="1" applyBorder="1" applyAlignment="1">
      <alignment horizontal="center" vertical="center" wrapText="1"/>
    </xf>
    <xf numFmtId="164" fontId="85" fillId="0" borderId="10" xfId="0" applyNumberFormat="1" applyFont="1" applyBorder="1" applyAlignment="1">
      <alignment vertical="center" wrapText="1"/>
    </xf>
    <xf numFmtId="4" fontId="95" fillId="19" borderId="0" xfId="0" applyNumberFormat="1" applyFont="1" applyFill="1" applyAlignment="1">
      <alignment vertical="center" wrapText="1"/>
    </xf>
    <xf numFmtId="164" fontId="85" fillId="33" borderId="31" xfId="0" applyNumberFormat="1" applyFont="1" applyFill="1" applyBorder="1" applyAlignment="1">
      <alignment vertical="center" wrapText="1"/>
    </xf>
    <xf numFmtId="0" fontId="98" fillId="33" borderId="10" xfId="0" applyFont="1" applyFill="1" applyBorder="1" applyAlignment="1">
      <alignment vertical="center" wrapText="1"/>
    </xf>
    <xf numFmtId="0" fontId="98" fillId="33" borderId="0" xfId="0" applyFont="1" applyFill="1" applyAlignment="1">
      <alignment vertical="center" wrapText="1"/>
    </xf>
    <xf numFmtId="4" fontId="95" fillId="19" borderId="0" xfId="0" applyNumberFormat="1" applyFont="1" applyFill="1" applyAlignment="1">
      <alignment wrapText="1"/>
    </xf>
    <xf numFmtId="164" fontId="32" fillId="0" borderId="10" xfId="0" applyNumberFormat="1" applyFont="1" applyFill="1" applyBorder="1" applyAlignment="1">
      <alignment vertical="center" wrapText="1"/>
    </xf>
    <xf numFmtId="0" fontId="32" fillId="33" borderId="24" xfId="0" applyFont="1" applyFill="1" applyBorder="1" applyAlignment="1">
      <alignment vertical="center" wrapText="1"/>
    </xf>
    <xf numFmtId="3" fontId="36" fillId="0" borderId="10" xfId="0" applyNumberFormat="1" applyFont="1" applyFill="1" applyBorder="1" applyAlignment="1">
      <alignment horizontal="center" wrapText="1"/>
    </xf>
    <xf numFmtId="164" fontId="85" fillId="0" borderId="30" xfId="0" applyNumberFormat="1" applyFont="1" applyBorder="1" applyAlignment="1">
      <alignment vertical="center" wrapText="1"/>
    </xf>
    <xf numFmtId="3" fontId="95" fillId="0" borderId="0" xfId="0" applyNumberFormat="1" applyFont="1" applyFill="1" applyAlignment="1">
      <alignment wrapText="1"/>
    </xf>
    <xf numFmtId="164" fontId="97" fillId="33" borderId="10" xfId="0" applyNumberFormat="1" applyFont="1" applyFill="1" applyBorder="1" applyAlignment="1">
      <alignment vertical="center" wrapText="1"/>
    </xf>
    <xf numFmtId="164" fontId="99" fillId="33" borderId="10" xfId="0" applyNumberFormat="1" applyFont="1" applyFill="1" applyBorder="1" applyAlignment="1">
      <alignment vertical="center" wrapText="1"/>
    </xf>
    <xf numFmtId="166" fontId="32" fillId="33" borderId="10" xfId="0" applyNumberFormat="1" applyFont="1" applyFill="1" applyBorder="1" applyAlignment="1">
      <alignment horizontal="center" vertical="center" wrapText="1"/>
    </xf>
    <xf numFmtId="164" fontId="0" fillId="46" borderId="10" xfId="0" applyNumberFormat="1" applyFill="1" applyBorder="1" applyAlignment="1">
      <alignment horizontal="center" vertical="center"/>
    </xf>
    <xf numFmtId="3" fontId="42" fillId="0" borderId="10" xfId="0" applyNumberFormat="1" applyFont="1" applyFill="1" applyBorder="1" applyAlignment="1">
      <alignment horizontal="center" vertical="center"/>
    </xf>
    <xf numFmtId="0" fontId="93" fillId="0" borderId="10" xfId="0" applyFont="1" applyFill="1" applyBorder="1" applyAlignment="1">
      <alignment horizontal="justify" vertical="center" wrapText="1"/>
    </xf>
    <xf numFmtId="164" fontId="0" fillId="0" borderId="10" xfId="0" applyNumberFormat="1" applyBorder="1" applyAlignment="1">
      <alignment/>
    </xf>
    <xf numFmtId="0" fontId="0" fillId="33" borderId="31" xfId="0" applyFill="1" applyBorder="1" applyAlignment="1">
      <alignment vertical="center" wrapText="1"/>
    </xf>
    <xf numFmtId="164" fontId="0" fillId="0" borderId="10" xfId="0" applyNumberFormat="1" applyFill="1" applyBorder="1" applyAlignment="1">
      <alignment vertical="center"/>
    </xf>
    <xf numFmtId="0" fontId="100" fillId="33" borderId="10" xfId="0" applyFont="1" applyFill="1" applyBorder="1" applyAlignment="1">
      <alignment vertical="center" wrapText="1"/>
    </xf>
    <xf numFmtId="0" fontId="100" fillId="33" borderId="0" xfId="0" applyFont="1" applyFill="1" applyAlignment="1">
      <alignment vertical="center" wrapText="1"/>
    </xf>
    <xf numFmtId="3" fontId="42" fillId="0" borderId="10" xfId="0" applyNumberFormat="1" applyFont="1" applyFill="1" applyBorder="1" applyAlignment="1">
      <alignment horizontal="center"/>
    </xf>
    <xf numFmtId="4" fontId="95" fillId="0" borderId="0" xfId="0" applyNumberFormat="1" applyFont="1" applyFill="1" applyAlignment="1">
      <alignment wrapText="1"/>
    </xf>
    <xf numFmtId="0" fontId="85" fillId="33" borderId="24" xfId="0" applyFont="1" applyFill="1" applyBorder="1" applyAlignment="1">
      <alignment vertical="center" wrapText="1"/>
    </xf>
    <xf numFmtId="4" fontId="85" fillId="0" borderId="10" xfId="0" applyNumberFormat="1" applyFont="1" applyBorder="1" applyAlignment="1">
      <alignment vertical="center" wrapText="1"/>
    </xf>
    <xf numFmtId="0" fontId="101" fillId="33" borderId="30" xfId="0" applyFont="1" applyFill="1" applyBorder="1" applyAlignment="1" quotePrefix="1">
      <alignment horizontal="center" vertical="center" wrapText="1"/>
    </xf>
    <xf numFmtId="0" fontId="101" fillId="0" borderId="10" xfId="0" applyFont="1" applyFill="1" applyBorder="1" applyAlignment="1" quotePrefix="1">
      <alignment horizontal="justify" vertical="center" wrapText="1"/>
    </xf>
    <xf numFmtId="164" fontId="101" fillId="0" borderId="10" xfId="0" applyNumberFormat="1" applyFont="1" applyBorder="1" applyAlignment="1">
      <alignment horizontal="center" vertical="center" wrapText="1"/>
    </xf>
    <xf numFmtId="164" fontId="101" fillId="0" borderId="30" xfId="0" applyNumberFormat="1" applyFont="1" applyBorder="1" applyAlignment="1">
      <alignment horizontal="center" vertical="center" wrapText="1"/>
    </xf>
    <xf numFmtId="164" fontId="85" fillId="33" borderId="30" xfId="0" applyNumberFormat="1" applyFont="1" applyFill="1" applyBorder="1" applyAlignment="1">
      <alignment vertical="center" wrapText="1"/>
    </xf>
    <xf numFmtId="0" fontId="32" fillId="0" borderId="10" xfId="0" applyFont="1" applyFill="1" applyBorder="1" applyAlignment="1" quotePrefix="1">
      <alignment horizontal="center" vertical="center" wrapText="1"/>
    </xf>
    <xf numFmtId="164" fontId="32" fillId="0" borderId="30" xfId="0" applyNumberFormat="1" applyFont="1" applyFill="1" applyBorder="1" applyAlignment="1">
      <alignment horizontal="center" vertical="center" wrapText="1"/>
    </xf>
    <xf numFmtId="164" fontId="0" fillId="0" borderId="30" xfId="0" applyNumberFormat="1" applyBorder="1" applyAlignment="1">
      <alignment horizontal="center" vertical="center"/>
    </xf>
    <xf numFmtId="0" fontId="93" fillId="0" borderId="31"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164" fontId="0" fillId="0" borderId="10" xfId="0" applyNumberFormat="1" applyBorder="1" applyAlignment="1">
      <alignment horizontal="center" vertical="center"/>
    </xf>
    <xf numFmtId="0" fontId="0" fillId="33" borderId="32" xfId="0" applyFill="1" applyBorder="1" applyAlignment="1">
      <alignment vertical="center" wrapText="1"/>
    </xf>
    <xf numFmtId="0" fontId="32" fillId="33" borderId="10" xfId="0" applyFont="1" applyFill="1" applyBorder="1" applyAlignment="1" quotePrefix="1">
      <alignment horizontal="justify" vertical="center" wrapText="1"/>
    </xf>
    <xf numFmtId="164" fontId="93" fillId="33" borderId="10" xfId="0" applyNumberFormat="1" applyFont="1" applyFill="1" applyBorder="1" applyAlignment="1">
      <alignment vertical="center" wrapText="1"/>
    </xf>
    <xf numFmtId="164" fontId="97" fillId="0" borderId="0" xfId="0" applyNumberFormat="1" applyFont="1" applyBorder="1" applyAlignment="1">
      <alignment horizontal="center" vertical="center" wrapText="1"/>
    </xf>
    <xf numFmtId="164" fontId="85" fillId="33" borderId="24" xfId="0" applyNumberFormat="1" applyFont="1" applyFill="1" applyBorder="1" applyAlignment="1">
      <alignment vertical="center" wrapText="1"/>
    </xf>
    <xf numFmtId="43" fontId="85" fillId="33" borderId="24" xfId="0" applyNumberFormat="1" applyFont="1" applyFill="1" applyBorder="1" applyAlignment="1">
      <alignment vertical="center" wrapText="1"/>
    </xf>
    <xf numFmtId="164" fontId="0" fillId="0" borderId="0" xfId="0" applyNumberFormat="1" applyBorder="1" applyAlignment="1">
      <alignment vertical="center"/>
    </xf>
    <xf numFmtId="0" fontId="0" fillId="33" borderId="0" xfId="0" applyFill="1" applyBorder="1" applyAlignment="1">
      <alignment vertical="center" wrapText="1"/>
    </xf>
    <xf numFmtId="164" fontId="0" fillId="0" borderId="10" xfId="0" applyNumberFormat="1" applyBorder="1" applyAlignment="1">
      <alignment horizontal="right" vertical="center"/>
    </xf>
    <xf numFmtId="0" fontId="94" fillId="37" borderId="10" xfId="0" applyFont="1" applyFill="1" applyBorder="1" applyAlignment="1">
      <alignment vertical="center" wrapText="1"/>
    </xf>
    <xf numFmtId="0" fontId="32" fillId="0" borderId="30" xfId="0" applyFont="1" applyFill="1" applyBorder="1" applyAlignment="1" quotePrefix="1">
      <alignment horizontal="justify" vertical="center" wrapText="1"/>
    </xf>
    <xf numFmtId="166" fontId="97" fillId="0" borderId="30" xfId="0" applyNumberFormat="1" applyFont="1" applyBorder="1" applyAlignment="1">
      <alignment vertical="center" wrapText="1"/>
    </xf>
    <xf numFmtId="166" fontId="97" fillId="0" borderId="30" xfId="0" applyNumberFormat="1" applyFont="1" applyBorder="1" applyAlignment="1">
      <alignment horizontal="center" vertical="center" wrapText="1"/>
    </xf>
    <xf numFmtId="164" fontId="32" fillId="36" borderId="30" xfId="0" applyNumberFormat="1" applyFont="1" applyFill="1" applyBorder="1" applyAlignment="1">
      <alignment horizontal="center" vertical="center" wrapText="1"/>
    </xf>
    <xf numFmtId="166" fontId="93" fillId="0" borderId="30" xfId="0" applyNumberFormat="1" applyFont="1" applyBorder="1" applyAlignment="1">
      <alignment vertical="center" wrapText="1"/>
    </xf>
    <xf numFmtId="166" fontId="93" fillId="0" borderId="30" xfId="0" applyNumberFormat="1" applyFont="1" applyBorder="1" applyAlignment="1">
      <alignment horizontal="center" vertical="center" wrapText="1"/>
    </xf>
    <xf numFmtId="164" fontId="93" fillId="0" borderId="10" xfId="0" applyNumberFormat="1" applyFont="1" applyBorder="1" applyAlignment="1">
      <alignment horizontal="center" vertical="center" wrapText="1"/>
    </xf>
    <xf numFmtId="166" fontId="85" fillId="0" borderId="30" xfId="0" applyNumberFormat="1" applyFont="1" applyBorder="1" applyAlignment="1">
      <alignment vertical="center" wrapText="1"/>
    </xf>
    <xf numFmtId="166" fontId="85" fillId="0" borderId="30" xfId="0" applyNumberFormat="1" applyFont="1" applyBorder="1" applyAlignment="1">
      <alignment horizontal="center" vertical="center" wrapText="1"/>
    </xf>
    <xf numFmtId="0" fontId="93" fillId="0" borderId="30" xfId="0" applyFont="1" applyFill="1" applyBorder="1" applyAlignment="1">
      <alignment horizontal="justify" vertical="center" wrapText="1"/>
    </xf>
    <xf numFmtId="164" fontId="32" fillId="33" borderId="30" xfId="0" applyNumberFormat="1" applyFont="1" applyFill="1" applyBorder="1" applyAlignment="1">
      <alignment horizontal="center" vertical="center" wrapText="1"/>
    </xf>
    <xf numFmtId="166" fontId="85" fillId="33" borderId="30" xfId="0" applyNumberFormat="1" applyFont="1" applyFill="1" applyBorder="1" applyAlignment="1">
      <alignment vertical="center" wrapText="1"/>
    </xf>
    <xf numFmtId="166" fontId="102" fillId="33" borderId="30" xfId="0" applyNumberFormat="1" applyFont="1" applyFill="1" applyBorder="1" applyAlignment="1">
      <alignment vertical="center" wrapText="1"/>
    </xf>
    <xf numFmtId="166" fontId="102" fillId="33" borderId="30" xfId="0" applyNumberFormat="1" applyFont="1" applyFill="1" applyBorder="1" applyAlignment="1">
      <alignment horizontal="center" vertical="center" wrapText="1"/>
    </xf>
    <xf numFmtId="164" fontId="102" fillId="33" borderId="10" xfId="0" applyNumberFormat="1" applyFont="1" applyFill="1" applyBorder="1" applyAlignment="1">
      <alignment horizontal="center" vertical="center" wrapText="1"/>
    </xf>
    <xf numFmtId="164" fontId="102" fillId="33" borderId="10" xfId="0" applyNumberFormat="1" applyFont="1" applyFill="1" applyBorder="1" applyAlignment="1">
      <alignment vertical="center" wrapText="1"/>
    </xf>
    <xf numFmtId="166" fontId="102" fillId="33" borderId="10" xfId="0" applyNumberFormat="1" applyFont="1" applyFill="1" applyBorder="1" applyAlignment="1">
      <alignment vertical="center" wrapText="1"/>
    </xf>
    <xf numFmtId="0" fontId="102" fillId="33" borderId="24" xfId="0" applyFont="1" applyFill="1" applyBorder="1" applyAlignment="1">
      <alignment vertical="center" wrapText="1"/>
    </xf>
    <xf numFmtId="166" fontId="102" fillId="0" borderId="30" xfId="0" applyNumberFormat="1" applyFont="1" applyBorder="1" applyAlignment="1">
      <alignment vertical="center" wrapText="1"/>
    </xf>
    <xf numFmtId="166" fontId="102" fillId="0" borderId="30" xfId="0" applyNumberFormat="1" applyFont="1" applyBorder="1" applyAlignment="1">
      <alignment horizontal="center" vertical="center" wrapText="1"/>
    </xf>
    <xf numFmtId="164" fontId="102" fillId="0" borderId="10" xfId="0" applyNumberFormat="1" applyFont="1" applyBorder="1" applyAlignment="1">
      <alignment horizontal="center" vertical="center" wrapText="1"/>
    </xf>
    <xf numFmtId="0" fontId="102" fillId="33" borderId="10" xfId="0" applyFont="1" applyFill="1" applyBorder="1" applyAlignment="1" quotePrefix="1">
      <alignment horizontal="center" vertical="center" wrapText="1"/>
    </xf>
    <xf numFmtId="0" fontId="48" fillId="0" borderId="10" xfId="0" applyFont="1" applyFill="1" applyBorder="1" applyAlignment="1">
      <alignment horizontal="center" vertical="center" wrapText="1"/>
    </xf>
    <xf numFmtId="0" fontId="102" fillId="33" borderId="31" xfId="0" applyFont="1" applyFill="1" applyBorder="1" applyAlignment="1">
      <alignment vertical="center" wrapText="1"/>
    </xf>
    <xf numFmtId="0" fontId="93" fillId="33" borderId="10" xfId="0" applyFont="1" applyFill="1" applyBorder="1" applyAlignment="1" quotePrefix="1">
      <alignment horizontal="center" vertical="center" wrapText="1"/>
    </xf>
    <xf numFmtId="166" fontId="93" fillId="33" borderId="10" xfId="0" applyNumberFormat="1" applyFont="1" applyFill="1" applyBorder="1" applyAlignment="1">
      <alignment vertical="center" wrapText="1"/>
    </xf>
    <xf numFmtId="0" fontId="85" fillId="33" borderId="10" xfId="0" applyFont="1" applyFill="1" applyBorder="1" applyAlignment="1" quotePrefix="1">
      <alignment horizontal="center" vertical="center" wrapText="1"/>
    </xf>
    <xf numFmtId="164" fontId="85" fillId="0" borderId="30" xfId="0" applyNumberFormat="1" applyFont="1" applyBorder="1" applyAlignment="1">
      <alignment horizontal="center" vertical="center" wrapText="1"/>
    </xf>
    <xf numFmtId="164" fontId="85" fillId="33" borderId="30" xfId="0" applyNumberFormat="1" applyFont="1" applyFill="1" applyBorder="1" applyAlignment="1">
      <alignment horizontal="center" vertical="center" wrapText="1"/>
    </xf>
    <xf numFmtId="164" fontId="93" fillId="0" borderId="30" xfId="0" applyNumberFormat="1" applyFont="1" applyBorder="1" applyAlignment="1">
      <alignment horizontal="center" vertical="center" wrapText="1"/>
    </xf>
    <xf numFmtId="164" fontId="93" fillId="33" borderId="30" xfId="0" applyNumberFormat="1" applyFont="1" applyFill="1" applyBorder="1" applyAlignment="1">
      <alignment vertical="center" wrapText="1"/>
    </xf>
    <xf numFmtId="164" fontId="102" fillId="0" borderId="30" xfId="0" applyNumberFormat="1" applyFont="1" applyBorder="1" applyAlignment="1">
      <alignment horizontal="center" vertical="center" wrapText="1"/>
    </xf>
    <xf numFmtId="164" fontId="97" fillId="0" borderId="30" xfId="0" applyNumberFormat="1" applyFont="1" applyBorder="1" applyAlignment="1">
      <alignment horizontal="center" vertical="center" wrapText="1"/>
    </xf>
    <xf numFmtId="164" fontId="97" fillId="33" borderId="0" xfId="0" applyNumberFormat="1" applyFont="1" applyFill="1" applyBorder="1" applyAlignment="1">
      <alignment vertical="center" wrapText="1"/>
    </xf>
    <xf numFmtId="164" fontId="85" fillId="33" borderId="0" xfId="0" applyNumberFormat="1" applyFont="1" applyFill="1" applyBorder="1" applyAlignment="1">
      <alignment horizontal="center" vertical="center" wrapText="1"/>
    </xf>
    <xf numFmtId="164" fontId="32" fillId="33" borderId="30" xfId="0" applyNumberFormat="1" applyFont="1" applyFill="1" applyBorder="1" applyAlignment="1">
      <alignment vertical="center" wrapText="1"/>
    </xf>
    <xf numFmtId="0" fontId="93" fillId="0" borderId="30" xfId="0" applyFont="1" applyFill="1" applyBorder="1" applyAlignment="1" quotePrefix="1">
      <alignment horizontal="justify" vertical="center" wrapText="1"/>
    </xf>
    <xf numFmtId="164" fontId="0" fillId="33" borderId="10" xfId="0" applyNumberFormat="1" applyFill="1" applyBorder="1" applyAlignment="1">
      <alignment vertical="center" wrapText="1"/>
    </xf>
    <xf numFmtId="164" fontId="0" fillId="33" borderId="30" xfId="0" applyNumberFormat="1" applyFill="1" applyBorder="1" applyAlignment="1">
      <alignment vertical="center" wrapText="1"/>
    </xf>
    <xf numFmtId="0" fontId="93" fillId="0" borderId="10" xfId="0" applyFont="1" applyFill="1" applyBorder="1" applyAlignment="1" quotePrefix="1">
      <alignment horizontal="justify" vertical="center" wrapText="1"/>
    </xf>
    <xf numFmtId="164" fontId="85" fillId="33" borderId="0" xfId="0" applyNumberFormat="1" applyFont="1" applyFill="1" applyBorder="1" applyAlignment="1">
      <alignment vertical="center" wrapText="1"/>
    </xf>
    <xf numFmtId="164" fontId="85" fillId="0" borderId="0" xfId="0" applyNumberFormat="1" applyFont="1" applyBorder="1" applyAlignment="1">
      <alignment vertical="center" wrapText="1"/>
    </xf>
    <xf numFmtId="164" fontId="97" fillId="33" borderId="30" xfId="0" applyNumberFormat="1" applyFont="1" applyFill="1" applyBorder="1" applyAlignment="1">
      <alignment vertical="center" wrapText="1"/>
    </xf>
    <xf numFmtId="164" fontId="85" fillId="0" borderId="0" xfId="0" applyNumberFormat="1" applyFont="1" applyFill="1" applyBorder="1" applyAlignment="1">
      <alignment vertical="center" wrapText="1"/>
    </xf>
    <xf numFmtId="166" fontId="97" fillId="0" borderId="33" xfId="0" applyNumberFormat="1" applyFont="1" applyBorder="1" applyAlignment="1">
      <alignment vertical="center" wrapText="1"/>
    </xf>
    <xf numFmtId="166" fontId="97" fillId="0" borderId="34" xfId="0" applyNumberFormat="1" applyFont="1" applyBorder="1" applyAlignment="1">
      <alignment horizontal="center" vertical="center" wrapText="1"/>
    </xf>
    <xf numFmtId="0" fontId="93" fillId="33" borderId="31" xfId="0" applyFont="1" applyFill="1" applyBorder="1" applyAlignment="1" quotePrefix="1">
      <alignment horizontal="center" vertical="center" wrapText="1"/>
    </xf>
    <xf numFmtId="0" fontId="103" fillId="41" borderId="35" xfId="0" applyFont="1" applyFill="1" applyBorder="1" applyAlignment="1">
      <alignment horizontal="center" vertical="center" wrapText="1"/>
    </xf>
    <xf numFmtId="0" fontId="82" fillId="41" borderId="32" xfId="0" applyFont="1" applyFill="1" applyBorder="1" applyAlignment="1" quotePrefix="1">
      <alignment horizontal="center" vertical="center" wrapText="1"/>
    </xf>
    <xf numFmtId="0" fontId="93" fillId="41" borderId="30" xfId="0" applyFont="1" applyFill="1" applyBorder="1" applyAlignment="1" quotePrefix="1">
      <alignment horizontal="justify" vertical="center" wrapText="1"/>
    </xf>
    <xf numFmtId="166" fontId="82" fillId="41" borderId="30" xfId="0" applyNumberFormat="1" applyFont="1" applyFill="1" applyBorder="1" applyAlignment="1">
      <alignment vertical="center" wrapText="1"/>
    </xf>
    <xf numFmtId="164" fontId="84" fillId="41" borderId="30" xfId="0" applyNumberFormat="1" applyFont="1" applyFill="1" applyBorder="1" applyAlignment="1">
      <alignment vertical="center" wrapText="1"/>
    </xf>
    <xf numFmtId="166" fontId="84" fillId="41" borderId="30" xfId="0" applyNumberFormat="1" applyFont="1" applyFill="1" applyBorder="1" applyAlignment="1">
      <alignment vertical="center" wrapText="1"/>
    </xf>
    <xf numFmtId="164" fontId="84" fillId="41" borderId="13" xfId="0" applyNumberFormat="1" applyFont="1" applyFill="1" applyBorder="1" applyAlignment="1">
      <alignment vertical="center" wrapText="1"/>
    </xf>
    <xf numFmtId="166" fontId="85" fillId="41" borderId="31" xfId="0" applyNumberFormat="1" applyFont="1" applyFill="1" applyBorder="1" applyAlignment="1">
      <alignment vertical="center" wrapText="1"/>
    </xf>
    <xf numFmtId="0" fontId="0" fillId="33" borderId="0" xfId="0" applyFill="1" applyAlignment="1">
      <alignment horizontal="center" vertical="center" wrapText="1"/>
    </xf>
    <xf numFmtId="0" fontId="104" fillId="33" borderId="0" xfId="0" applyFont="1" applyFill="1" applyAlignment="1">
      <alignment horizontal="center" vertical="center" wrapText="1"/>
    </xf>
    <xf numFmtId="0" fontId="42" fillId="33" borderId="0" xfId="0" applyFont="1" applyFill="1" applyAlignment="1">
      <alignment horizontal="justify" vertical="center" wrapText="1"/>
    </xf>
    <xf numFmtId="166" fontId="0" fillId="33" borderId="0" xfId="0" applyNumberFormat="1" applyFill="1" applyAlignment="1">
      <alignment vertical="center" wrapText="1"/>
    </xf>
    <xf numFmtId="0" fontId="0" fillId="33" borderId="11" xfId="0" applyFill="1" applyBorder="1" applyAlignment="1">
      <alignment vertical="center" wrapText="1"/>
    </xf>
    <xf numFmtId="43" fontId="0" fillId="33" borderId="0" xfId="0" applyNumberFormat="1" applyFill="1" applyAlignment="1">
      <alignment vertical="center" wrapText="1"/>
    </xf>
    <xf numFmtId="43" fontId="0" fillId="0" borderId="0" xfId="0" applyNumberFormat="1" applyFill="1" applyAlignment="1">
      <alignment vertical="center" wrapText="1"/>
    </xf>
    <xf numFmtId="4" fontId="0" fillId="46" borderId="0" xfId="0" applyNumberFormat="1" applyFill="1" applyAlignment="1">
      <alignment/>
    </xf>
    <xf numFmtId="4" fontId="0" fillId="33" borderId="0" xfId="0" applyNumberFormat="1" applyFill="1" applyBorder="1" applyAlignment="1">
      <alignment vertical="center" wrapText="1"/>
    </xf>
    <xf numFmtId="164" fontId="0" fillId="33" borderId="0" xfId="0" applyNumberFormat="1" applyFill="1" applyAlignment="1">
      <alignment vertical="center" wrapText="1"/>
    </xf>
    <xf numFmtId="4" fontId="105" fillId="19" borderId="36" xfId="0" applyNumberFormat="1" applyFont="1" applyFill="1" applyBorder="1" applyAlignment="1">
      <alignment wrapText="1"/>
    </xf>
    <xf numFmtId="43" fontId="0" fillId="33" borderId="0" xfId="0" applyNumberFormat="1" applyFill="1" applyBorder="1" applyAlignment="1">
      <alignment vertical="center" wrapText="1"/>
    </xf>
    <xf numFmtId="4" fontId="79" fillId="46" borderId="37" xfId="0" applyNumberFormat="1" applyFont="1" applyFill="1" applyBorder="1" applyAlignment="1">
      <alignment/>
    </xf>
    <xf numFmtId="0" fontId="0" fillId="33" borderId="0" xfId="0" applyFill="1" applyAlignment="1">
      <alignment horizontal="justify" vertical="center" wrapText="1"/>
    </xf>
    <xf numFmtId="4" fontId="0" fillId="33" borderId="0" xfId="0" applyNumberFormat="1" applyFill="1" applyAlignment="1">
      <alignmen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Excel Built-in Normal 2" xfId="46"/>
    <cellStyle name="Excel_BuiltIn_Comma" xfId="47"/>
    <cellStyle name="Heading" xfId="48"/>
    <cellStyle name="Heading1" xfId="49"/>
    <cellStyle name="Incorrecto" xfId="50"/>
    <cellStyle name="Comma" xfId="51"/>
    <cellStyle name="Comma [0]" xfId="52"/>
    <cellStyle name="Currency" xfId="53"/>
    <cellStyle name="Currency [0]" xfId="54"/>
    <cellStyle name="Neutral" xfId="55"/>
    <cellStyle name="Normal 2" xfId="56"/>
    <cellStyle name="Normal 2 2" xfId="57"/>
    <cellStyle name="Normal 3" xfId="58"/>
    <cellStyle name="Normal 4" xfId="59"/>
    <cellStyle name="Notas" xfId="60"/>
    <cellStyle name="Percent" xfId="61"/>
    <cellStyle name="Result" xfId="62"/>
    <cellStyle name="Result2"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8">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OYECTOS%20445-2013\PARA%20EL%20CRI\MONITOREO%20DE%20PROYECTOS%20445%20GRC%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DADES EJECUTORAS"/>
      <sheetName val="SEDE CENTRAL"/>
      <sheetName val="000776 CHOTA"/>
      <sheetName val="000777 CUTERVO"/>
      <sheetName val="000778 JAEN"/>
      <sheetName val="PROREGION"/>
      <sheetName val="000779 AGRICULTURA"/>
      <sheetName val="000780 TRANSPOR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GK1350"/>
  <sheetViews>
    <sheetView tabSelected="1" zoomScale="110" zoomScaleNormal="110" zoomScalePageLayoutView="0" workbookViewId="0" topLeftCell="B1">
      <pane ySplit="7" topLeftCell="A64" activePane="bottomLeft" state="frozen"/>
      <selection pane="topLeft" activeCell="B1" sqref="B1"/>
      <selection pane="bottomLeft" activeCell="BG1" sqref="BG1:BG16384"/>
    </sheetView>
  </sheetViews>
  <sheetFormatPr defaultColWidth="11.421875" defaultRowHeight="12"/>
  <cols>
    <col min="1" max="1" width="7.140625" style="226" hidden="1" customWidth="1"/>
    <col min="2" max="2" width="9.8515625" style="227" customWidth="1"/>
    <col min="3" max="3" width="11.28125" style="226" hidden="1" customWidth="1"/>
    <col min="4" max="4" width="33.140625" style="239" customWidth="1"/>
    <col min="5" max="5" width="10.7109375" style="16" customWidth="1"/>
    <col min="6" max="6" width="9.421875" style="16" bestFit="1" customWidth="1"/>
    <col min="7" max="7" width="10.8515625" style="16" bestFit="1" customWidth="1"/>
    <col min="8" max="8" width="10.421875" style="16" bestFit="1" customWidth="1"/>
    <col min="9" max="9" width="9.57421875" style="16" bestFit="1" customWidth="1"/>
    <col min="10" max="10" width="17.57421875" style="16" hidden="1" customWidth="1"/>
    <col min="11" max="11" width="17.28125" style="16" hidden="1" customWidth="1"/>
    <col min="12" max="12" width="15.7109375" style="16" bestFit="1" customWidth="1"/>
    <col min="13" max="13" width="12.421875" style="16" customWidth="1"/>
    <col min="14" max="14" width="22.8515625" style="16" hidden="1" customWidth="1"/>
    <col min="15" max="15" width="22.00390625" style="16" hidden="1" customWidth="1"/>
    <col min="16" max="16" width="16.57421875" style="16" hidden="1" customWidth="1"/>
    <col min="17" max="17" width="16.00390625" style="226" hidden="1" customWidth="1"/>
    <col min="18" max="18" width="16.28125" style="226" hidden="1" customWidth="1"/>
    <col min="19" max="19" width="14.00390625" style="226" bestFit="1" customWidth="1"/>
    <col min="20" max="20" width="14.28125" style="226" hidden="1" customWidth="1"/>
    <col min="21" max="21" width="16.28125" style="226" hidden="1" customWidth="1"/>
    <col min="22" max="22" width="14.00390625" style="226" bestFit="1" customWidth="1"/>
    <col min="23" max="23" width="14.28125" style="226" hidden="1" customWidth="1"/>
    <col min="24" max="24" width="16.28125" style="16" hidden="1" customWidth="1"/>
    <col min="25" max="25" width="14.00390625" style="16" bestFit="1" customWidth="1"/>
    <col min="26" max="26" width="14.28125" style="16" hidden="1" customWidth="1"/>
    <col min="27" max="27" width="16.28125" style="16" hidden="1" customWidth="1"/>
    <col min="28" max="28" width="14.00390625" style="16" bestFit="1" customWidth="1"/>
    <col min="29" max="29" width="14.28125" style="16" hidden="1" customWidth="1"/>
    <col min="30" max="30" width="16.28125" style="16" hidden="1" customWidth="1"/>
    <col min="31" max="31" width="14.00390625" style="16" bestFit="1" customWidth="1"/>
    <col min="32" max="32" width="14.28125" style="16" hidden="1" customWidth="1"/>
    <col min="33" max="33" width="11.140625" style="16" hidden="1" customWidth="1"/>
    <col min="34" max="34" width="14.00390625" style="16" bestFit="1" customWidth="1"/>
    <col min="35" max="35" width="14.28125" style="16" hidden="1" customWidth="1"/>
    <col min="36" max="36" width="9.7109375" style="16" hidden="1" customWidth="1"/>
    <col min="37" max="37" width="12.140625" style="16" customWidth="1"/>
    <col min="38" max="38" width="11.57421875" style="16" customWidth="1"/>
    <col min="39" max="39" width="9.7109375" style="16" hidden="1" customWidth="1"/>
    <col min="40" max="40" width="14.00390625" style="16" hidden="1" customWidth="1"/>
    <col min="41" max="41" width="14.28125" style="16" hidden="1" customWidth="1"/>
    <col min="42" max="42" width="9.7109375" style="16" hidden="1" customWidth="1"/>
    <col min="43" max="43" width="14.00390625" style="16" hidden="1" customWidth="1"/>
    <col min="44" max="44" width="14.28125" style="16" hidden="1" customWidth="1"/>
    <col min="45" max="45" width="9.7109375" style="16" hidden="1" customWidth="1"/>
    <col min="46" max="46" width="14.00390625" style="16" hidden="1" customWidth="1"/>
    <col min="47" max="47" width="14.28125" style="16" hidden="1" customWidth="1"/>
    <col min="48" max="48" width="9.7109375" style="16" hidden="1" customWidth="1"/>
    <col min="49" max="49" width="14.00390625" style="16" hidden="1" customWidth="1"/>
    <col min="50" max="50" width="14.28125" style="16" hidden="1" customWidth="1"/>
    <col min="51" max="51" width="9.7109375" style="16" hidden="1" customWidth="1"/>
    <col min="52" max="52" width="14.00390625" style="16" hidden="1" customWidth="1"/>
    <col min="53" max="53" width="14.28125" style="16" hidden="1" customWidth="1"/>
    <col min="54" max="54" width="16.28125" style="15" hidden="1" customWidth="1"/>
    <col min="55" max="55" width="14.28125" style="15" hidden="1" customWidth="1"/>
    <col min="56" max="56" width="14.00390625" style="15" bestFit="1" customWidth="1"/>
    <col min="57" max="57" width="16.421875" style="141" hidden="1" customWidth="1"/>
    <col min="58" max="58" width="30.00390625" style="141" hidden="1" customWidth="1"/>
    <col min="59" max="59" width="14.140625" style="230" hidden="1" customWidth="1"/>
    <col min="60" max="16384" width="11.421875" style="16" customWidth="1"/>
  </cols>
  <sheetData>
    <row r="1" spans="1:59" ht="32.25" thickBot="1">
      <c r="A1" s="1"/>
      <c r="B1" s="2"/>
      <c r="C1" s="3"/>
      <c r="D1" s="4" t="s">
        <v>0</v>
      </c>
      <c r="E1" s="5"/>
      <c r="F1" s="6">
        <f>SUM(F8:F173)+1500000+5770000</f>
        <v>46692059</v>
      </c>
      <c r="G1" s="5"/>
      <c r="H1" s="5"/>
      <c r="I1" s="5"/>
      <c r="J1" s="7"/>
      <c r="K1" s="5"/>
      <c r="L1" s="5"/>
      <c r="M1" s="8">
        <f>SUM(M8:M173)+M76+M173</f>
        <v>79604052</v>
      </c>
      <c r="N1" s="9">
        <f>+SUM(N2+N3+N4+N5)+N169+N170+N171</f>
        <v>0</v>
      </c>
      <c r="O1" s="9">
        <f>+SUM(O2+O3+O4+O5)+O169+O170+O171</f>
        <v>0</v>
      </c>
      <c r="P1" s="9">
        <f>+SUM(P2+P3+P4+P5)+P169+P170+P171</f>
        <v>0</v>
      </c>
      <c r="Q1" s="9">
        <f>+SUM(Q2+Q3+Q4+Q5)+Q169+Q170+Q171</f>
        <v>0</v>
      </c>
      <c r="R1" s="9"/>
      <c r="S1" s="9">
        <f aca="true" t="shared" si="0" ref="S1:AZ1">+SUM(S2+S3+S4+S5)</f>
        <v>656930.5</v>
      </c>
      <c r="T1" s="9">
        <f t="shared" si="0"/>
        <v>0</v>
      </c>
      <c r="U1" s="9">
        <f t="shared" si="0"/>
        <v>0</v>
      </c>
      <c r="V1" s="9">
        <f t="shared" si="0"/>
        <v>1884221.23</v>
      </c>
      <c r="W1" s="9">
        <f t="shared" si="0"/>
        <v>0</v>
      </c>
      <c r="X1" s="9">
        <f t="shared" si="0"/>
        <v>5605895.93</v>
      </c>
      <c r="Y1" s="9">
        <f t="shared" si="0"/>
        <v>2536750.9</v>
      </c>
      <c r="Z1" s="9">
        <f t="shared" si="0"/>
        <v>3069145.03</v>
      </c>
      <c r="AA1" s="9">
        <f t="shared" si="0"/>
        <v>10026142.16</v>
      </c>
      <c r="AB1" s="9">
        <f t="shared" si="0"/>
        <v>3266578.67</v>
      </c>
      <c r="AC1" s="9">
        <f t="shared" si="0"/>
        <v>6759563.49</v>
      </c>
      <c r="AD1" s="9">
        <f t="shared" si="0"/>
        <v>9907202.754476685</v>
      </c>
      <c r="AE1" s="9">
        <f>+SUM(AE2+AE3+AE4+AE5+AE173)+459469.98</f>
        <v>4290250.16</v>
      </c>
      <c r="AF1" s="9">
        <f t="shared" si="0"/>
        <v>6082331.574476686</v>
      </c>
      <c r="AG1" s="10">
        <f t="shared" si="0"/>
        <v>5493919.7299999995</v>
      </c>
      <c r="AH1" s="9">
        <f>+SUM(AH2+AH3+AH4+AH5)+4449+5850+424242.75+15283.335</f>
        <v>4900847.29</v>
      </c>
      <c r="AI1" s="9">
        <f t="shared" si="0"/>
        <v>1118309.8300000005</v>
      </c>
      <c r="AJ1" s="10">
        <f t="shared" si="0"/>
        <v>9489802.18</v>
      </c>
      <c r="AK1" s="9">
        <f t="shared" si="0"/>
        <v>0</v>
      </c>
      <c r="AL1" s="11"/>
      <c r="AM1" s="10">
        <f t="shared" si="0"/>
        <v>8339902.20525</v>
      </c>
      <c r="AN1" s="9">
        <f t="shared" si="0"/>
        <v>0</v>
      </c>
      <c r="AO1" s="9"/>
      <c r="AP1" s="10">
        <f t="shared" si="0"/>
        <v>7043844.53</v>
      </c>
      <c r="AQ1" s="9">
        <f t="shared" si="0"/>
        <v>0</v>
      </c>
      <c r="AR1" s="9"/>
      <c r="AS1" s="10">
        <f t="shared" si="0"/>
        <v>4229962.450499999</v>
      </c>
      <c r="AT1" s="9">
        <f t="shared" si="0"/>
        <v>0</v>
      </c>
      <c r="AU1" s="9"/>
      <c r="AV1" s="10">
        <f t="shared" si="0"/>
        <v>4614028.650249999</v>
      </c>
      <c r="AW1" s="9">
        <f t="shared" si="0"/>
        <v>0</v>
      </c>
      <c r="AX1" s="9"/>
      <c r="AY1" s="10">
        <f t="shared" si="0"/>
        <v>5456668.985</v>
      </c>
      <c r="AZ1" s="9">
        <f t="shared" si="0"/>
        <v>0</v>
      </c>
      <c r="BA1" s="9"/>
      <c r="BB1" s="12">
        <f>SUM(BB2:BB5)+BB169+BB170+BB171</f>
        <v>72125123.3064767</v>
      </c>
      <c r="BC1" s="12">
        <f>M1-BB1</f>
        <v>7478928.693523303</v>
      </c>
      <c r="BD1" s="12">
        <f>+SUM(S1+V1+Y1++AB1+AE1+AH1+AK1+AN1+AQ1+AT1+AW1+AZ1)</f>
        <v>17535578.75</v>
      </c>
      <c r="BE1" s="13">
        <f>AL1+AO1+AR1+AU1+AX1+BA1</f>
        <v>0</v>
      </c>
      <c r="BF1" s="14"/>
      <c r="BG1" s="15"/>
    </row>
    <row r="2" spans="1:59" ht="21.75" customHeight="1" hidden="1">
      <c r="A2" s="1"/>
      <c r="B2" s="17"/>
      <c r="C2" s="18"/>
      <c r="D2" s="19" t="s">
        <v>1</v>
      </c>
      <c r="E2" s="20"/>
      <c r="F2" s="20"/>
      <c r="G2" s="20"/>
      <c r="H2" s="20"/>
      <c r="I2" s="20"/>
      <c r="J2" s="20"/>
      <c r="K2" s="20"/>
      <c r="L2" s="20"/>
      <c r="M2" s="21">
        <f>+M13+M14+M16+M18+M19+M52+M59+M63+M69+M166</f>
        <v>3913558</v>
      </c>
      <c r="N2" s="21">
        <f aca="true" t="shared" si="1" ref="N2:AC2">+N13+N14+N16+N18+N19+N52+N59+N63+N69+N166</f>
        <v>0</v>
      </c>
      <c r="O2" s="21">
        <f t="shared" si="1"/>
        <v>0</v>
      </c>
      <c r="P2" s="21">
        <f t="shared" si="1"/>
        <v>0</v>
      </c>
      <c r="Q2" s="21">
        <f t="shared" si="1"/>
        <v>0</v>
      </c>
      <c r="R2" s="21">
        <f t="shared" si="1"/>
        <v>0</v>
      </c>
      <c r="S2" s="21">
        <f t="shared" si="1"/>
        <v>0</v>
      </c>
      <c r="T2" s="21">
        <f t="shared" si="1"/>
        <v>0</v>
      </c>
      <c r="U2" s="21">
        <f t="shared" si="1"/>
        <v>0</v>
      </c>
      <c r="V2" s="21">
        <f t="shared" si="1"/>
        <v>0</v>
      </c>
      <c r="W2" s="21">
        <f t="shared" si="1"/>
        <v>0</v>
      </c>
      <c r="X2" s="21">
        <f t="shared" si="1"/>
        <v>504469.1</v>
      </c>
      <c r="Y2" s="21">
        <f t="shared" si="1"/>
        <v>11479.8</v>
      </c>
      <c r="Z2" s="21">
        <f t="shared" si="1"/>
        <v>492989.29999999993</v>
      </c>
      <c r="AA2" s="21">
        <f t="shared" si="1"/>
        <v>2506692.1</v>
      </c>
      <c r="AB2" s="21">
        <f t="shared" si="1"/>
        <v>130122</v>
      </c>
      <c r="AC2" s="21">
        <f t="shared" si="1"/>
        <v>2376570.1</v>
      </c>
      <c r="AD2" s="22">
        <f aca="true" t="shared" si="2" ref="AD2:AZ2">+SUM(AD149:AD163)</f>
        <v>216944</v>
      </c>
      <c r="AE2" s="22">
        <f>+AE13+AE14+AE16+AE18+AE19+AE52+AE59+AE63+AE69+AE130+AE166</f>
        <v>10436</v>
      </c>
      <c r="AF2" s="22">
        <f t="shared" si="2"/>
        <v>216944</v>
      </c>
      <c r="AG2" s="22">
        <f t="shared" si="2"/>
        <v>162382</v>
      </c>
      <c r="AH2" s="22">
        <f>+AH13+AH14+AH16+AH18+AH19+AH52+AH59+AH63+AH69+AH130+AH166+AH167+AH168+AH169+AH170</f>
        <v>139523.99</v>
      </c>
      <c r="AI2" s="22">
        <f t="shared" si="2"/>
        <v>162382</v>
      </c>
      <c r="AJ2" s="22">
        <v>0</v>
      </c>
      <c r="AK2" s="22">
        <f t="shared" si="2"/>
        <v>0</v>
      </c>
      <c r="AL2" s="11"/>
      <c r="AM2" s="22">
        <f t="shared" si="2"/>
        <v>322635.73775</v>
      </c>
      <c r="AN2" s="22">
        <f t="shared" si="2"/>
        <v>0</v>
      </c>
      <c r="AO2" s="22"/>
      <c r="AP2" s="22">
        <f t="shared" si="2"/>
        <v>100000</v>
      </c>
      <c r="AQ2" s="22">
        <f t="shared" si="2"/>
        <v>0</v>
      </c>
      <c r="AR2" s="22"/>
      <c r="AS2" s="22">
        <f t="shared" si="2"/>
        <v>486682.47549999994</v>
      </c>
      <c r="AT2" s="22">
        <f t="shared" si="2"/>
        <v>0</v>
      </c>
      <c r="AU2" s="22"/>
      <c r="AV2" s="22">
        <f t="shared" si="2"/>
        <v>243341.23774999997</v>
      </c>
      <c r="AW2" s="22">
        <f t="shared" si="2"/>
        <v>0</v>
      </c>
      <c r="AX2" s="22"/>
      <c r="AY2" s="22">
        <f t="shared" si="2"/>
        <v>354278.5</v>
      </c>
      <c r="AZ2" s="22">
        <f t="shared" si="2"/>
        <v>0</v>
      </c>
      <c r="BA2" s="22"/>
      <c r="BB2" s="23">
        <f>SUM(BB149:BB163)</f>
        <v>4044516.9459999995</v>
      </c>
      <c r="BC2" s="23">
        <f>M2-BB2</f>
        <v>-130958.94599999953</v>
      </c>
      <c r="BD2" s="12">
        <f>+SUM(S2+V2+Y2++AB2+AE2+AH2+AK2+AN2+AQ2+AT2+AW2+AZ2)</f>
        <v>291561.79</v>
      </c>
      <c r="BE2" s="13">
        <f>AL2+AO2+AR2+AU2+AX2+BA2</f>
        <v>0</v>
      </c>
      <c r="BF2" s="24"/>
      <c r="BG2" s="15"/>
    </row>
    <row r="3" spans="1:59" ht="19.5" customHeight="1" hidden="1">
      <c r="A3" s="1"/>
      <c r="B3" s="25"/>
      <c r="C3" s="26"/>
      <c r="D3" s="27" t="s">
        <v>2</v>
      </c>
      <c r="E3" s="28"/>
      <c r="F3" s="28"/>
      <c r="G3" s="28"/>
      <c r="H3" s="28"/>
      <c r="I3" s="28"/>
      <c r="J3" s="28"/>
      <c r="K3" s="28"/>
      <c r="L3" s="28"/>
      <c r="M3" s="29">
        <f>+M24+M26+M30+M38+M171</f>
        <v>10528678</v>
      </c>
      <c r="N3" s="29">
        <f aca="true" t="shared" si="3" ref="N3:AC3">+N24+N26+N30+N38+N171</f>
        <v>0</v>
      </c>
      <c r="O3" s="29">
        <f t="shared" si="3"/>
        <v>0</v>
      </c>
      <c r="P3" s="29">
        <f t="shared" si="3"/>
        <v>0</v>
      </c>
      <c r="Q3" s="29">
        <f t="shared" si="3"/>
        <v>0</v>
      </c>
      <c r="R3" s="29">
        <f t="shared" si="3"/>
        <v>0</v>
      </c>
      <c r="S3" s="29">
        <f t="shared" si="3"/>
        <v>5503.95</v>
      </c>
      <c r="T3" s="29">
        <f t="shared" si="3"/>
        <v>0</v>
      </c>
      <c r="U3" s="29">
        <f t="shared" si="3"/>
        <v>0</v>
      </c>
      <c r="V3" s="29">
        <f t="shared" si="3"/>
        <v>76627.84</v>
      </c>
      <c r="W3" s="29">
        <f t="shared" si="3"/>
        <v>0</v>
      </c>
      <c r="X3" s="29">
        <f t="shared" si="3"/>
        <v>1430300.32</v>
      </c>
      <c r="Y3" s="29">
        <f t="shared" si="3"/>
        <v>100356.58</v>
      </c>
      <c r="Z3" s="29">
        <f t="shared" si="3"/>
        <v>1329943.74</v>
      </c>
      <c r="AA3" s="29">
        <f t="shared" si="3"/>
        <v>1999949.4500000002</v>
      </c>
      <c r="AB3" s="29">
        <f t="shared" si="3"/>
        <v>552806.66</v>
      </c>
      <c r="AC3" s="29">
        <f t="shared" si="3"/>
        <v>1447142.79</v>
      </c>
      <c r="AD3" s="30">
        <f aca="true" t="shared" si="4" ref="AD3:AZ3">+SUM(AD164:AD168)</f>
        <v>57176.1</v>
      </c>
      <c r="AE3" s="30">
        <f>AE26+AE30</f>
        <v>909129.0100000001</v>
      </c>
      <c r="AF3" s="30">
        <f t="shared" si="4"/>
        <v>57176.1</v>
      </c>
      <c r="AG3" s="30">
        <f t="shared" si="4"/>
        <v>57176.1</v>
      </c>
      <c r="AH3" s="30">
        <f>+AH24+AH26+AH30+AH38+AH171</f>
        <v>469079.75</v>
      </c>
      <c r="AI3" s="30">
        <f t="shared" si="4"/>
        <v>57176.1</v>
      </c>
      <c r="AJ3" s="30">
        <f>AJ24+AJ30+AJ38+AJ171</f>
        <v>649075.0800000001</v>
      </c>
      <c r="AK3" s="30">
        <f t="shared" si="4"/>
        <v>0</v>
      </c>
      <c r="AL3" s="11"/>
      <c r="AM3" s="30">
        <f t="shared" si="4"/>
        <v>60176.1</v>
      </c>
      <c r="AN3" s="30">
        <f t="shared" si="4"/>
        <v>0</v>
      </c>
      <c r="AO3" s="30"/>
      <c r="AP3" s="30">
        <f t="shared" si="4"/>
        <v>58176.1</v>
      </c>
      <c r="AQ3" s="30">
        <f t="shared" si="4"/>
        <v>0</v>
      </c>
      <c r="AR3" s="30"/>
      <c r="AS3" s="30">
        <f t="shared" si="4"/>
        <v>57176.1</v>
      </c>
      <c r="AT3" s="30">
        <f t="shared" si="4"/>
        <v>0</v>
      </c>
      <c r="AU3" s="30"/>
      <c r="AV3" s="30">
        <f t="shared" si="4"/>
        <v>57176.1</v>
      </c>
      <c r="AW3" s="30">
        <f t="shared" si="4"/>
        <v>0</v>
      </c>
      <c r="AX3" s="30"/>
      <c r="AY3" s="30">
        <f t="shared" si="4"/>
        <v>57176.1</v>
      </c>
      <c r="AZ3" s="30">
        <f t="shared" si="4"/>
        <v>0</v>
      </c>
      <c r="BA3" s="30"/>
      <c r="BB3" s="23">
        <f>+SUM(BB164:BB168)</f>
        <v>562584.8999999999</v>
      </c>
      <c r="BC3" s="23">
        <f>M3-BB3</f>
        <v>9966093.1</v>
      </c>
      <c r="BD3" s="12">
        <f>+SUM(S3+V3+Y3++AB3+AE3+AH3+AK3+AN3+AQ3+AT3+AW3+AZ3)</f>
        <v>2113503.79</v>
      </c>
      <c r="BE3" s="13">
        <f>AL3+AO3+AR3+AU3+AX3+BA3</f>
        <v>0</v>
      </c>
      <c r="BF3" s="24"/>
      <c r="BG3" s="15"/>
    </row>
    <row r="4" spans="1:59" ht="19.5" customHeight="1" hidden="1">
      <c r="A4" s="1"/>
      <c r="B4" s="31"/>
      <c r="C4" s="32"/>
      <c r="D4" s="33" t="s">
        <v>3</v>
      </c>
      <c r="E4" s="34"/>
      <c r="F4" s="34"/>
      <c r="G4" s="34"/>
      <c r="H4" s="34"/>
      <c r="I4" s="34"/>
      <c r="J4" s="34"/>
      <c r="K4" s="34"/>
      <c r="L4" s="34"/>
      <c r="M4" s="35">
        <f>M21+M22+M27+M28+M31+M34+M35+M37+M39+M40+M41+M50+M57+M61+M80+M81+M82+M83+M84+M85+M86+M87+M88+M163+M165</f>
        <v>8587003</v>
      </c>
      <c r="N4" s="35">
        <f aca="true" t="shared" si="5" ref="N4:AC4">+N21+N22+N27+N28+N31+N34+N35+N37+N39+N40+N41+N50+N57+N61+N80+N81+N82+N83+N84+N85+N86+N87+N88+N163</f>
        <v>0</v>
      </c>
      <c r="O4" s="35">
        <f t="shared" si="5"/>
        <v>0</v>
      </c>
      <c r="P4" s="35">
        <f t="shared" si="5"/>
        <v>0</v>
      </c>
      <c r="Q4" s="35">
        <f t="shared" si="5"/>
        <v>0</v>
      </c>
      <c r="R4" s="35">
        <f t="shared" si="5"/>
        <v>0</v>
      </c>
      <c r="S4" s="35">
        <f t="shared" si="5"/>
        <v>196560.57</v>
      </c>
      <c r="T4" s="35">
        <f t="shared" si="5"/>
        <v>0</v>
      </c>
      <c r="U4" s="35">
        <f t="shared" si="5"/>
        <v>0</v>
      </c>
      <c r="V4" s="35">
        <f t="shared" si="5"/>
        <v>159218.4</v>
      </c>
      <c r="W4" s="35">
        <f t="shared" si="5"/>
        <v>0</v>
      </c>
      <c r="X4" s="35">
        <f t="shared" si="5"/>
        <v>731921.88</v>
      </c>
      <c r="Y4" s="35">
        <f t="shared" si="5"/>
        <v>175031.37</v>
      </c>
      <c r="Z4" s="35">
        <f t="shared" si="5"/>
        <v>556890.51</v>
      </c>
      <c r="AA4" s="35">
        <f t="shared" si="5"/>
        <v>772458.93</v>
      </c>
      <c r="AB4" s="35">
        <f t="shared" si="5"/>
        <v>358637.79</v>
      </c>
      <c r="AC4" s="35">
        <f t="shared" si="5"/>
        <v>413821.14</v>
      </c>
      <c r="AD4" s="36">
        <f aca="true" t="shared" si="6" ref="AD4:BB4">+SUM(AD119:AD140)</f>
        <v>106285.224</v>
      </c>
      <c r="AE4" s="36">
        <f>AE40+AE57</f>
        <v>174817.39</v>
      </c>
      <c r="AF4" s="36">
        <f t="shared" si="6"/>
        <v>106285.224</v>
      </c>
      <c r="AG4" s="36">
        <f t="shared" si="6"/>
        <v>0</v>
      </c>
      <c r="AH4" s="36">
        <f>+AH21+AH22+AH27+AH28+AH31+AH34+AH35+AH37+AH39+AH40+AH41+AH50+AH57+AH61+AH80+AH81+AH82+AH83+AH84+AH85+AH86+AH87+AH88+AH89+AH126+AH127+AH128+AH129+AH163+AH164+AH165</f>
        <v>266610.66000000003</v>
      </c>
      <c r="AI4" s="36">
        <f t="shared" si="6"/>
        <v>-6678.55</v>
      </c>
      <c r="AJ4" s="36">
        <f>AJ21+AJ22+AJ28+AJ31+AJ34+AJ37+AJ39+AJ40+AJ50+AJ57+AJ82+AJ84+AJ85+AJ86+AJ87+AJ88+AJ163</f>
        <v>3204182.19</v>
      </c>
      <c r="AK4" s="36">
        <f t="shared" si="6"/>
        <v>0</v>
      </c>
      <c r="AL4" s="11"/>
      <c r="AM4" s="36">
        <f t="shared" si="6"/>
        <v>171674.07749999998</v>
      </c>
      <c r="AN4" s="36">
        <f t="shared" si="6"/>
        <v>0</v>
      </c>
      <c r="AO4" s="36"/>
      <c r="AP4" s="36">
        <f t="shared" si="6"/>
        <v>140000</v>
      </c>
      <c r="AQ4" s="36">
        <f t="shared" si="6"/>
        <v>0</v>
      </c>
      <c r="AR4" s="36"/>
      <c r="AS4" s="36">
        <f t="shared" si="6"/>
        <v>151848.155</v>
      </c>
      <c r="AT4" s="36">
        <f t="shared" si="6"/>
        <v>0</v>
      </c>
      <c r="AU4" s="36"/>
      <c r="AV4" s="36">
        <f t="shared" si="6"/>
        <v>71674.0775</v>
      </c>
      <c r="AW4" s="36">
        <f t="shared" si="6"/>
        <v>0</v>
      </c>
      <c r="AX4" s="36"/>
      <c r="AY4" s="36">
        <f t="shared" si="6"/>
        <v>0</v>
      </c>
      <c r="AZ4" s="36">
        <f t="shared" si="6"/>
        <v>0</v>
      </c>
      <c r="BA4" s="36"/>
      <c r="BB4" s="23">
        <f t="shared" si="6"/>
        <v>884019.0599999999</v>
      </c>
      <c r="BC4" s="23">
        <f>M4-BB4</f>
        <v>7702983.94</v>
      </c>
      <c r="BD4" s="12">
        <f>+SUM(S4+V4+Y4++AB4+AE4+AH4+AK4+AN4+AQ4+AT4+AW4+AZ4)</f>
        <v>1330876.1800000002</v>
      </c>
      <c r="BE4" s="13">
        <f>AL4+AO4+AR4+AU4+AX4+BA4</f>
        <v>0</v>
      </c>
      <c r="BF4" s="24"/>
      <c r="BG4" s="15"/>
    </row>
    <row r="5" spans="1:59" s="48" customFormat="1" ht="16.5" hidden="1" thickBot="1">
      <c r="A5" s="37"/>
      <c r="B5" s="38"/>
      <c r="C5" s="39"/>
      <c r="D5" s="40" t="s">
        <v>4</v>
      </c>
      <c r="E5" s="41"/>
      <c r="F5" s="6">
        <f>SUM(F8:F173)+1500000+5770000</f>
        <v>46692059</v>
      </c>
      <c r="G5" s="28"/>
      <c r="H5" s="28"/>
      <c r="I5" s="28"/>
      <c r="J5" s="28"/>
      <c r="K5" s="28"/>
      <c r="L5" s="28"/>
      <c r="M5" s="42">
        <f>M8+M9+M10+M11+M12+M15+M17+M20+M23+M25+M32+M33+M36+M42+M43+M44+M45+M46+M47+M48+M49+M51+M53+M54+M55+M56+M58+M60+M62+M64+M65+M66+M67+M68+M70+M71+M72+M73+M74+M75+M77+M78+M79+M90+M91+M92+M95+M99+M100+M116+M121+M142+M172</f>
        <v>54161997</v>
      </c>
      <c r="N5" s="43"/>
      <c r="O5" s="43"/>
      <c r="P5" s="43"/>
      <c r="Q5" s="43"/>
      <c r="R5" s="43"/>
      <c r="S5" s="43">
        <f>+SUM(S8+S9+S10+S11+S12+S15+S17+S20+S23+S25+S29+S32+S33+S36+S42+S43+S44+S45+S46+S47+S48+S49+S51+S53+S54+S55+S56+S58+S60+S62+S64+S65+S66+S67+S68+S70+S71+S72+S73+S74+S75+S77+S78+S79+S90+S91)</f>
        <v>454865.98</v>
      </c>
      <c r="T5" s="43">
        <f aca="true" t="shared" si="7" ref="T5:AB5">+SUM(T8+T9+T10+T11+T12+T15+T17+T20+T23+T25+T29+T32+T33+T36+T42+T43+T44+T45+T46+T47+T48+T49+T51+T53+T54+T55+T56+T58+T60+T62+T64+T65+T66+T67+T68+T70+T71+T72+T73+T74+T75+T77+T78+T79+T90+T91)</f>
        <v>0</v>
      </c>
      <c r="U5" s="43">
        <f t="shared" si="7"/>
        <v>0</v>
      </c>
      <c r="V5" s="43">
        <f t="shared" si="7"/>
        <v>1648374.99</v>
      </c>
      <c r="W5" s="43">
        <f>+SUM(W8+W9+W10+W11+W12+W15+W17+W20+W23+W25+W29+W32+W33+W36+W42+W43+W44+W45+W46+W47+W48+W49+W51+W53+W54+W55+W56+W58+W60+W62+W64+W65+W66+W67+W68+W70+W71+W72+W73+W74+W75+W77+W78+W79+W90+W91)</f>
        <v>0</v>
      </c>
      <c r="X5" s="43">
        <f t="shared" si="7"/>
        <v>2939204.6300000004</v>
      </c>
      <c r="Y5" s="43">
        <f t="shared" si="7"/>
        <v>2249883.15</v>
      </c>
      <c r="Z5" s="43">
        <f>+SUM(Z8+Z9+Z10+Z11+Z12+Z15+Z17+Z20+Z23+Z25+Z29+Z32+Z33+Z36+Z42+Z43+Z44+Z45+Z46+Z47+Z48+Z49+Z51+Z53+Z54+Z55+Z56+Z58+Z60+Z62+Z64+Z65+Z66+Z67+Z68+Z70+Z71+Z72+Z73+Z74+Z75+Z77+Z78+Z79+Z90+Z91)</f>
        <v>689321.48</v>
      </c>
      <c r="AA5" s="43">
        <f t="shared" si="7"/>
        <v>4747041.68</v>
      </c>
      <c r="AB5" s="43">
        <f t="shared" si="7"/>
        <v>2225012.22</v>
      </c>
      <c r="AC5" s="43">
        <f>+SUM(AC8+AC9+AC10+AC11+AC12+AC15+AC17+AC20+AC23+AC25+AC29+AC32+AC33+AC36+AC42+AC43+AC44+AC45+AC46+AC47+AC48+AC49+AC51+AC53+AC54+AC55+AC56+AC58+AC60+AC62+AC64+AC65+AC66+AC67+AC68+AC70+AC71+AC72+AC73+AC74+AC75+AC77+AC78+AC79+AC90+AC91)</f>
        <v>2522029.46</v>
      </c>
      <c r="AD5" s="44">
        <f aca="true" t="shared" si="8" ref="AD5:BB5">SUM(AD8:AD118)</f>
        <v>9526797.430476686</v>
      </c>
      <c r="AE5" s="44">
        <f>AE9+AE10+AE11+AE23+AE33+AE42+AE44+AE45+AE47+AE48+AE51+AE62+AE64+AE66</f>
        <v>2730488.7800000003</v>
      </c>
      <c r="AF5" s="44">
        <f t="shared" si="8"/>
        <v>5701926.250476686</v>
      </c>
      <c r="AG5" s="44">
        <f t="shared" si="8"/>
        <v>5274361.63</v>
      </c>
      <c r="AH5" s="44">
        <f>+AH8+AH9+AH10+AH11+AH12+AH15+AH17+AH20+AH23+AH25+AH29+AH32+AH33+AH36+AH42+AH43+AH44+AH45+AH46+AH47+AH48+AH49+AH51+AH53+AH54+AH55+AH56+AH58+AH60+AH62+AH64+AH65+AH66+AH67+AH68+AH70+AH71+AH72+AH73+AH74+AH75+AH77+AH78+AH79+AH90+AH91+AH92+AH93+AH94+AH95+AH96+AH97+AH98+AH99+AH100+AH121+15283.335</f>
        <v>3575807.805</v>
      </c>
      <c r="AI5" s="44">
        <f t="shared" si="8"/>
        <v>905430.2800000005</v>
      </c>
      <c r="AJ5" s="44">
        <f>AJ9+AJ10+AJ11+AJ20+AJ23+AJ25+AJ32+AJ33+AJ42+AJ45+AJ46+AJ47+AJ49+AJ62+AJ67+AJ70+AJ71+AJ74</f>
        <v>5636544.91</v>
      </c>
      <c r="AK5" s="44">
        <f t="shared" si="8"/>
        <v>0</v>
      </c>
      <c r="AL5" s="11"/>
      <c r="AM5" s="44">
        <f t="shared" si="8"/>
        <v>7785416.29</v>
      </c>
      <c r="AN5" s="44">
        <f t="shared" si="8"/>
        <v>0</v>
      </c>
      <c r="AO5" s="44"/>
      <c r="AP5" s="44">
        <f t="shared" si="8"/>
        <v>6745668.430000001</v>
      </c>
      <c r="AQ5" s="44">
        <f t="shared" si="8"/>
        <v>0</v>
      </c>
      <c r="AR5" s="44"/>
      <c r="AS5" s="44">
        <f t="shared" si="8"/>
        <v>3534255.7199999997</v>
      </c>
      <c r="AT5" s="44">
        <f t="shared" si="8"/>
        <v>0</v>
      </c>
      <c r="AU5" s="44"/>
      <c r="AV5" s="44">
        <f t="shared" si="8"/>
        <v>4241837.234999999</v>
      </c>
      <c r="AW5" s="44">
        <f t="shared" si="8"/>
        <v>0</v>
      </c>
      <c r="AX5" s="44"/>
      <c r="AY5" s="44">
        <f t="shared" si="8"/>
        <v>5045214.385000001</v>
      </c>
      <c r="AZ5" s="44">
        <f t="shared" si="8"/>
        <v>0</v>
      </c>
      <c r="BA5" s="44"/>
      <c r="BB5" s="45">
        <f t="shared" si="8"/>
        <v>65656024.930476695</v>
      </c>
      <c r="BC5" s="23">
        <f>M5-BB5</f>
        <v>-11494027.930476695</v>
      </c>
      <c r="BD5" s="12">
        <f>+SUM(S5+V5+Y5++AB5+AE5+AH5+AK5+AN5+AQ5+AT5+AW5+AZ5)</f>
        <v>12884432.925</v>
      </c>
      <c r="BE5" s="13">
        <f>AL5+AO5+AR5+AU5+AX5+BA5</f>
        <v>0</v>
      </c>
      <c r="BF5" s="46"/>
      <c r="BG5" s="47"/>
    </row>
    <row r="6" spans="1:59" s="48" customFormat="1" ht="25.5" customHeight="1" thickBot="1">
      <c r="A6" s="49"/>
      <c r="B6" s="50"/>
      <c r="C6" s="51"/>
      <c r="D6" s="51"/>
      <c r="E6" s="51"/>
      <c r="F6" s="51"/>
      <c r="G6" s="52" t="s">
        <v>5</v>
      </c>
      <c r="H6" s="52"/>
      <c r="I6" s="52"/>
      <c r="J6" s="52" t="s">
        <v>6</v>
      </c>
      <c r="K6" s="52"/>
      <c r="L6" s="52"/>
      <c r="M6" s="52"/>
      <c r="N6" s="52"/>
      <c r="O6" s="52"/>
      <c r="P6" s="53"/>
      <c r="Q6" s="53"/>
      <c r="R6" s="54" t="s">
        <v>7</v>
      </c>
      <c r="S6" s="55" t="s">
        <v>7</v>
      </c>
      <c r="T6" s="56"/>
      <c r="U6" s="54" t="s">
        <v>8</v>
      </c>
      <c r="V6" s="55" t="s">
        <v>8</v>
      </c>
      <c r="W6" s="56"/>
      <c r="X6" s="54" t="s">
        <v>9</v>
      </c>
      <c r="Y6" s="55"/>
      <c r="Z6" s="56"/>
      <c r="AA6" s="54" t="s">
        <v>10</v>
      </c>
      <c r="AB6" s="55"/>
      <c r="AC6" s="56"/>
      <c r="AD6" s="54" t="s">
        <v>11</v>
      </c>
      <c r="AE6" s="55"/>
      <c r="AF6" s="56"/>
      <c r="AG6" s="54" t="s">
        <v>12</v>
      </c>
      <c r="AH6" s="55"/>
      <c r="AI6" s="56"/>
      <c r="AJ6" s="54" t="s">
        <v>13</v>
      </c>
      <c r="AK6" s="55"/>
      <c r="AL6" s="56"/>
      <c r="AM6" s="54" t="s">
        <v>14</v>
      </c>
      <c r="AN6" s="55"/>
      <c r="AO6" s="56"/>
      <c r="AP6" s="54" t="s">
        <v>15</v>
      </c>
      <c r="AQ6" s="55"/>
      <c r="AR6" s="56"/>
      <c r="AS6" s="54" t="s">
        <v>16</v>
      </c>
      <c r="AT6" s="55"/>
      <c r="AU6" s="56"/>
      <c r="AV6" s="54" t="s">
        <v>17</v>
      </c>
      <c r="AW6" s="55"/>
      <c r="AX6" s="56"/>
      <c r="AY6" s="54" t="s">
        <v>18</v>
      </c>
      <c r="AZ6" s="55"/>
      <c r="BA6" s="56"/>
      <c r="BB6" s="57"/>
      <c r="BC6" s="58"/>
      <c r="BD6" s="58"/>
      <c r="BE6" s="59" t="s">
        <v>19</v>
      </c>
      <c r="BF6" s="60"/>
      <c r="BG6" s="47"/>
    </row>
    <row r="7" spans="1:59" s="48" customFormat="1" ht="35.25" customHeight="1">
      <c r="A7" s="61" t="s">
        <v>20</v>
      </c>
      <c r="B7" s="62"/>
      <c r="C7" s="63" t="s">
        <v>21</v>
      </c>
      <c r="D7" s="64" t="s">
        <v>22</v>
      </c>
      <c r="E7" s="63" t="s">
        <v>23</v>
      </c>
      <c r="F7" s="63" t="s">
        <v>24</v>
      </c>
      <c r="G7" s="65" t="s">
        <v>25</v>
      </c>
      <c r="H7" s="65">
        <v>2012</v>
      </c>
      <c r="I7" s="65" t="s">
        <v>26</v>
      </c>
      <c r="J7" s="66" t="s">
        <v>27</v>
      </c>
      <c r="K7" s="65" t="s">
        <v>28</v>
      </c>
      <c r="L7" s="65" t="s">
        <v>29</v>
      </c>
      <c r="M7" s="65" t="s">
        <v>30</v>
      </c>
      <c r="N7" s="67" t="s">
        <v>31</v>
      </c>
      <c r="O7" s="67" t="s">
        <v>32</v>
      </c>
      <c r="P7" s="67" t="s">
        <v>33</v>
      </c>
      <c r="Q7" s="67" t="s">
        <v>34</v>
      </c>
      <c r="R7" s="68" t="s">
        <v>35</v>
      </c>
      <c r="S7" s="69" t="s">
        <v>36</v>
      </c>
      <c r="T7" s="70" t="s">
        <v>37</v>
      </c>
      <c r="U7" s="68" t="s">
        <v>35</v>
      </c>
      <c r="V7" s="71" t="s">
        <v>36</v>
      </c>
      <c r="W7" s="70" t="s">
        <v>37</v>
      </c>
      <c r="X7" s="68" t="s">
        <v>35</v>
      </c>
      <c r="Y7" s="72" t="s">
        <v>36</v>
      </c>
      <c r="Z7" s="70" t="s">
        <v>37</v>
      </c>
      <c r="AA7" s="68" t="s">
        <v>35</v>
      </c>
      <c r="AB7" s="72" t="s">
        <v>36</v>
      </c>
      <c r="AC7" s="70" t="s">
        <v>37</v>
      </c>
      <c r="AD7" s="68" t="s">
        <v>35</v>
      </c>
      <c r="AE7" s="72" t="s">
        <v>36</v>
      </c>
      <c r="AF7" s="70" t="s">
        <v>37</v>
      </c>
      <c r="AG7" s="68" t="s">
        <v>38</v>
      </c>
      <c r="AH7" s="72" t="s">
        <v>36</v>
      </c>
      <c r="AI7" s="70" t="s">
        <v>37</v>
      </c>
      <c r="AJ7" s="68" t="s">
        <v>38</v>
      </c>
      <c r="AK7" s="72" t="s">
        <v>36</v>
      </c>
      <c r="AL7" s="70" t="s">
        <v>39</v>
      </c>
      <c r="AM7" s="68" t="s">
        <v>38</v>
      </c>
      <c r="AN7" s="72" t="s">
        <v>36</v>
      </c>
      <c r="AO7" s="70" t="s">
        <v>39</v>
      </c>
      <c r="AP7" s="68" t="s">
        <v>38</v>
      </c>
      <c r="AQ7" s="72" t="s">
        <v>36</v>
      </c>
      <c r="AR7" s="70" t="s">
        <v>39</v>
      </c>
      <c r="AS7" s="68" t="s">
        <v>38</v>
      </c>
      <c r="AT7" s="72" t="s">
        <v>36</v>
      </c>
      <c r="AU7" s="70" t="s">
        <v>39</v>
      </c>
      <c r="AV7" s="68" t="s">
        <v>38</v>
      </c>
      <c r="AW7" s="72" t="s">
        <v>36</v>
      </c>
      <c r="AX7" s="70" t="s">
        <v>39</v>
      </c>
      <c r="AY7" s="68" t="s">
        <v>38</v>
      </c>
      <c r="AZ7" s="72" t="s">
        <v>36</v>
      </c>
      <c r="BA7" s="70" t="s">
        <v>39</v>
      </c>
      <c r="BB7" s="63" t="s">
        <v>40</v>
      </c>
      <c r="BC7" s="63" t="s">
        <v>37</v>
      </c>
      <c r="BD7" s="73" t="s">
        <v>41</v>
      </c>
      <c r="BE7" s="74"/>
      <c r="BF7" s="75" t="s">
        <v>42</v>
      </c>
      <c r="BG7" s="47"/>
    </row>
    <row r="8" spans="1:59" ht="141.75" customHeight="1">
      <c r="A8" s="76">
        <v>45</v>
      </c>
      <c r="B8" s="76" t="s">
        <v>4</v>
      </c>
      <c r="C8" s="76" t="s">
        <v>43</v>
      </c>
      <c r="D8" s="77" t="s">
        <v>44</v>
      </c>
      <c r="E8" s="78">
        <v>48056258</v>
      </c>
      <c r="F8" s="78">
        <v>20894313</v>
      </c>
      <c r="G8" s="78">
        <v>0</v>
      </c>
      <c r="H8" s="78">
        <v>629559.97</v>
      </c>
      <c r="I8" s="78">
        <f>BD8</f>
        <v>0</v>
      </c>
      <c r="J8" s="78">
        <f>E8-K8</f>
        <v>47426698.03</v>
      </c>
      <c r="K8" s="78">
        <f>G8+H8+I8</f>
        <v>629559.97</v>
      </c>
      <c r="L8" s="78">
        <f>E8-G8-H8-M8</f>
        <v>43918228.03</v>
      </c>
      <c r="M8" s="79">
        <v>3508470</v>
      </c>
      <c r="N8" s="80">
        <f>G8+H8+M8</f>
        <v>4138029.9699999997</v>
      </c>
      <c r="O8" s="80">
        <f>E8-N8</f>
        <v>43918228.03</v>
      </c>
      <c r="P8" s="80">
        <f>N8/E8*100</f>
        <v>8.610803550288914</v>
      </c>
      <c r="Q8" s="81" t="str">
        <f>IF(O8&gt;0,"X Asignar","Se excedió")</f>
        <v>X Asignar</v>
      </c>
      <c r="R8" s="81"/>
      <c r="S8" s="81">
        <v>0</v>
      </c>
      <c r="T8" s="81">
        <v>0</v>
      </c>
      <c r="U8" s="81">
        <v>0</v>
      </c>
      <c r="V8" s="81">
        <v>0</v>
      </c>
      <c r="W8" s="81">
        <v>0</v>
      </c>
      <c r="X8" s="82">
        <v>0</v>
      </c>
      <c r="Y8" s="83">
        <v>0</v>
      </c>
      <c r="Z8" s="84">
        <f aca="true" t="shared" si="9" ref="Z8:Z34">X8-Y8</f>
        <v>0</v>
      </c>
      <c r="AA8" s="85">
        <v>374498.23</v>
      </c>
      <c r="AB8" s="85">
        <v>0</v>
      </c>
      <c r="AC8" s="84">
        <f aca="true" t="shared" si="10" ref="AC8:AC36">AA8-AB8</f>
        <v>374498.23</v>
      </c>
      <c r="AD8" s="86">
        <v>140436.91559999998</v>
      </c>
      <c r="AE8" s="86"/>
      <c r="AF8" s="82">
        <f aca="true" t="shared" si="11" ref="AF8:AF34">AD8-AE8</f>
        <v>140436.91559999998</v>
      </c>
      <c r="AG8" s="86"/>
      <c r="AH8" s="87">
        <v>0</v>
      </c>
      <c r="AI8" s="88">
        <f aca="true" t="shared" si="12" ref="AI8:AI34">AG8-AH8</f>
        <v>0</v>
      </c>
      <c r="AJ8" s="88"/>
      <c r="AK8" s="88"/>
      <c r="AL8" s="88"/>
      <c r="AM8" s="88"/>
      <c r="AN8" s="88"/>
      <c r="AO8" s="88">
        <f aca="true" t="shared" si="13" ref="AO8:AO33">AM8-AN8</f>
        <v>0</v>
      </c>
      <c r="AP8" s="88"/>
      <c r="AQ8" s="88"/>
      <c r="AR8" s="88">
        <f aca="true" t="shared" si="14" ref="AR8:AR33">AP8-AQ8</f>
        <v>0</v>
      </c>
      <c r="AS8" s="88"/>
      <c r="AT8" s="88"/>
      <c r="AU8" s="88">
        <f aca="true" t="shared" si="15" ref="AU8:AU33">AS8-AT8</f>
        <v>0</v>
      </c>
      <c r="AV8" s="88"/>
      <c r="AW8" s="88"/>
      <c r="AX8" s="88">
        <f aca="true" t="shared" si="16" ref="AX8:AX33">AV8-AW8</f>
        <v>0</v>
      </c>
      <c r="AY8" s="88"/>
      <c r="AZ8" s="88"/>
      <c r="BA8" s="88">
        <f aca="true" t="shared" si="17" ref="BA8:BA33">AY8-AZ8</f>
        <v>0</v>
      </c>
      <c r="BB8" s="88">
        <f aca="true" t="shared" si="18" ref="BB8:BB34">+SUM(X8+AA8+AD8+AG8+AJ8+AM8+AP8+AS8+AV8+AY8)</f>
        <v>514935.14559999993</v>
      </c>
      <c r="BC8" s="89">
        <f aca="true" t="shared" si="19" ref="BC8:BC34">M8-BB8</f>
        <v>2993534.8544</v>
      </c>
      <c r="BD8" s="90">
        <f aca="true" t="shared" si="20" ref="BD8:BD71">+SUM(S8+V8+Y8+AB8+AE8+AH8+AK8+AN8+AQ8+AT8+AW8+AZ8)</f>
        <v>0</v>
      </c>
      <c r="BE8" s="90"/>
      <c r="BF8" s="91" t="s">
        <v>45</v>
      </c>
      <c r="BG8" s="92" t="s">
        <v>46</v>
      </c>
    </row>
    <row r="9" spans="1:59" ht="44.25" customHeight="1">
      <c r="A9" s="76">
        <v>50</v>
      </c>
      <c r="B9" s="76" t="s">
        <v>4</v>
      </c>
      <c r="C9" s="93" t="s">
        <v>47</v>
      </c>
      <c r="D9" s="94" t="s">
        <v>48</v>
      </c>
      <c r="E9" s="95">
        <v>31203381</v>
      </c>
      <c r="F9" s="95">
        <v>0</v>
      </c>
      <c r="G9" s="95">
        <v>11797149</v>
      </c>
      <c r="H9" s="95">
        <v>2324218.13</v>
      </c>
      <c r="I9" s="78">
        <f aca="true" t="shared" si="21" ref="I9:I72">BD9</f>
        <v>3536083.09</v>
      </c>
      <c r="J9" s="78">
        <f aca="true" t="shared" si="22" ref="J9:J72">E9-K9</f>
        <v>13545930.780000001</v>
      </c>
      <c r="K9" s="78">
        <f aca="true" t="shared" si="23" ref="K9:K72">G9+H9+I9</f>
        <v>17657450.22</v>
      </c>
      <c r="L9" s="78">
        <f aca="true" t="shared" si="24" ref="L9:L72">E9-G9-H9-M9</f>
        <v>3829492.870000001</v>
      </c>
      <c r="M9" s="96">
        <v>13252521</v>
      </c>
      <c r="N9" s="97">
        <f>G9+H9+M9</f>
        <v>27373888.13</v>
      </c>
      <c r="O9" s="97">
        <f>E9-N9</f>
        <v>3829492.870000001</v>
      </c>
      <c r="P9" s="97">
        <f>N9/E9*100</f>
        <v>87.72731432532905</v>
      </c>
      <c r="Q9" s="98" t="str">
        <f>IF(O9&gt;0,"X Asignar","Se excedió")</f>
        <v>X Asignar</v>
      </c>
      <c r="R9" s="98"/>
      <c r="S9" s="99">
        <v>127062.12</v>
      </c>
      <c r="T9" s="99"/>
      <c r="U9" s="99"/>
      <c r="V9" s="99">
        <v>618703.12</v>
      </c>
      <c r="W9" s="99"/>
      <c r="X9" s="88">
        <v>531171.5</v>
      </c>
      <c r="Y9" s="88">
        <v>612585.29</v>
      </c>
      <c r="Z9" s="100">
        <f t="shared" si="9"/>
        <v>-81413.79000000004</v>
      </c>
      <c r="AA9" s="88">
        <v>735525.78</v>
      </c>
      <c r="AB9" s="88">
        <v>863016.14</v>
      </c>
      <c r="AC9" s="100">
        <f t="shared" si="10"/>
        <v>-127490.35999999999</v>
      </c>
      <c r="AD9" s="88">
        <v>921551.54</v>
      </c>
      <c r="AE9" s="101">
        <v>20151.04</v>
      </c>
      <c r="AF9" s="102">
        <f t="shared" si="11"/>
        <v>901400.5</v>
      </c>
      <c r="AG9" s="88">
        <v>1271548.12</v>
      </c>
      <c r="AH9" s="103">
        <v>1294565.38</v>
      </c>
      <c r="AI9" s="88">
        <f t="shared" si="12"/>
        <v>-23017.259999999776</v>
      </c>
      <c r="AJ9" s="88">
        <v>1977434.63</v>
      </c>
      <c r="AK9" s="88"/>
      <c r="AL9" s="88"/>
      <c r="AM9" s="88">
        <v>3029714.3</v>
      </c>
      <c r="AN9" s="88"/>
      <c r="AO9" s="88">
        <f t="shared" si="13"/>
        <v>3029714.3</v>
      </c>
      <c r="AP9" s="88">
        <v>3049395.81</v>
      </c>
      <c r="AQ9" s="88"/>
      <c r="AR9" s="88">
        <f t="shared" si="14"/>
        <v>3049395.81</v>
      </c>
      <c r="AS9" s="88">
        <v>2608480</v>
      </c>
      <c r="AT9" s="88"/>
      <c r="AU9" s="88">
        <f t="shared" si="15"/>
        <v>2608480</v>
      </c>
      <c r="AV9" s="88">
        <v>2596280</v>
      </c>
      <c r="AW9" s="88"/>
      <c r="AX9" s="88">
        <f t="shared" si="16"/>
        <v>2596280</v>
      </c>
      <c r="AY9" s="88">
        <v>2950966.84</v>
      </c>
      <c r="AZ9" s="88"/>
      <c r="BA9" s="88">
        <f t="shared" si="17"/>
        <v>2950966.84</v>
      </c>
      <c r="BB9" s="88">
        <f t="shared" si="18"/>
        <v>19672068.520000003</v>
      </c>
      <c r="BC9" s="89">
        <f t="shared" si="19"/>
        <v>-6419547.520000003</v>
      </c>
      <c r="BD9" s="88">
        <f t="shared" si="20"/>
        <v>3536083.09</v>
      </c>
      <c r="BE9" s="90"/>
      <c r="BF9" s="104" t="s">
        <v>49</v>
      </c>
      <c r="BG9" s="105" t="s">
        <v>46</v>
      </c>
    </row>
    <row r="10" spans="1:59" ht="36.75" customHeight="1">
      <c r="A10" s="76">
        <v>79</v>
      </c>
      <c r="B10" s="76" t="s">
        <v>4</v>
      </c>
      <c r="C10" s="93" t="s">
        <v>47</v>
      </c>
      <c r="D10" s="94" t="s">
        <v>50</v>
      </c>
      <c r="E10" s="95">
        <v>7196041</v>
      </c>
      <c r="F10" s="95">
        <v>1175122</v>
      </c>
      <c r="G10" s="95">
        <v>0</v>
      </c>
      <c r="H10" s="95">
        <v>38882.35</v>
      </c>
      <c r="I10" s="78">
        <f t="shared" si="21"/>
        <v>1409454.42</v>
      </c>
      <c r="J10" s="78">
        <f t="shared" si="22"/>
        <v>5747704.23</v>
      </c>
      <c r="K10" s="78">
        <f t="shared" si="23"/>
        <v>1448336.77</v>
      </c>
      <c r="L10" s="78">
        <f t="shared" si="24"/>
        <v>2081774.6500000004</v>
      </c>
      <c r="M10" s="96">
        <v>5075384</v>
      </c>
      <c r="N10" s="106">
        <f>G10+H10+M10</f>
        <v>5114266.35</v>
      </c>
      <c r="O10" s="106">
        <f>E10-N10</f>
        <v>2081774.6500000004</v>
      </c>
      <c r="P10" s="106">
        <f>N10/E10*100</f>
        <v>71.07055601823279</v>
      </c>
      <c r="Q10" s="107" t="str">
        <f>IF(O10&gt;0,"X Asignar","Se excedió")</f>
        <v>X Asignar</v>
      </c>
      <c r="R10" s="107"/>
      <c r="S10" s="95">
        <v>0</v>
      </c>
      <c r="T10" s="95"/>
      <c r="U10" s="95"/>
      <c r="V10" s="99">
        <v>0</v>
      </c>
      <c r="W10" s="95"/>
      <c r="X10" s="102">
        <v>0</v>
      </c>
      <c r="Y10" s="108">
        <v>0</v>
      </c>
      <c r="Z10" s="100">
        <f t="shared" si="9"/>
        <v>0</v>
      </c>
      <c r="AA10" s="102">
        <v>0</v>
      </c>
      <c r="AB10" s="102">
        <v>109211</v>
      </c>
      <c r="AC10" s="100">
        <f t="shared" si="10"/>
        <v>-109211</v>
      </c>
      <c r="AD10" s="88">
        <v>1561984.96</v>
      </c>
      <c r="AE10" s="101">
        <v>1279932.96</v>
      </c>
      <c r="AF10" s="102">
        <f t="shared" si="11"/>
        <v>282052</v>
      </c>
      <c r="AG10" s="88">
        <v>866195.81</v>
      </c>
      <c r="AH10" s="103">
        <v>20310.46</v>
      </c>
      <c r="AI10" s="88">
        <f t="shared" si="12"/>
        <v>845885.3500000001</v>
      </c>
      <c r="AJ10" s="88">
        <v>834685.38</v>
      </c>
      <c r="AK10" s="88"/>
      <c r="AL10" s="88"/>
      <c r="AM10" s="88">
        <v>1065108.72</v>
      </c>
      <c r="AN10" s="88"/>
      <c r="AO10" s="88">
        <f t="shared" si="13"/>
        <v>1065108.72</v>
      </c>
      <c r="AP10" s="88">
        <v>506325.1</v>
      </c>
      <c r="AQ10" s="88"/>
      <c r="AR10" s="88">
        <f t="shared" si="14"/>
        <v>506325.1</v>
      </c>
      <c r="AS10" s="88">
        <v>293354.73</v>
      </c>
      <c r="AT10" s="88"/>
      <c r="AU10" s="88">
        <f t="shared" si="15"/>
        <v>293354.73</v>
      </c>
      <c r="AV10" s="88">
        <v>858104.09</v>
      </c>
      <c r="AW10" s="88"/>
      <c r="AX10" s="88">
        <f t="shared" si="16"/>
        <v>858104.09</v>
      </c>
      <c r="AY10" s="88">
        <v>1110800</v>
      </c>
      <c r="AZ10" s="88"/>
      <c r="BA10" s="88">
        <f t="shared" si="17"/>
        <v>1110800</v>
      </c>
      <c r="BB10" s="88">
        <f t="shared" si="18"/>
        <v>7096558.789999999</v>
      </c>
      <c r="BC10" s="82">
        <f t="shared" si="19"/>
        <v>-2021174.789999999</v>
      </c>
      <c r="BD10" s="88">
        <f t="shared" si="20"/>
        <v>1409454.42</v>
      </c>
      <c r="BE10" s="90"/>
      <c r="BF10" s="109" t="s">
        <v>51</v>
      </c>
      <c r="BG10" s="105" t="s">
        <v>46</v>
      </c>
    </row>
    <row r="11" spans="1:59" ht="37.5" customHeight="1">
      <c r="A11" s="76">
        <v>37</v>
      </c>
      <c r="B11" s="76" t="s">
        <v>4</v>
      </c>
      <c r="C11" s="93" t="s">
        <v>47</v>
      </c>
      <c r="D11" s="94" t="s">
        <v>52</v>
      </c>
      <c r="E11" s="110">
        <v>7144182</v>
      </c>
      <c r="F11" s="110">
        <v>0</v>
      </c>
      <c r="G11" s="110">
        <v>6791788</v>
      </c>
      <c r="H11" s="110">
        <v>688727.9500000002</v>
      </c>
      <c r="I11" s="78">
        <f t="shared" si="21"/>
        <v>45434</v>
      </c>
      <c r="J11" s="78">
        <f t="shared" si="22"/>
        <v>-381767.9500000002</v>
      </c>
      <c r="K11" s="78">
        <f t="shared" si="23"/>
        <v>7525949.95</v>
      </c>
      <c r="L11" s="78">
        <f t="shared" si="24"/>
        <v>-1333699.9500000002</v>
      </c>
      <c r="M11" s="79">
        <v>997366</v>
      </c>
      <c r="N11" s="89">
        <f>G11+H11+M11</f>
        <v>8477881.95</v>
      </c>
      <c r="O11" s="89">
        <f>E11-N11</f>
        <v>-1333699.9499999993</v>
      </c>
      <c r="P11" s="89">
        <f>N11/E11*100</f>
        <v>118.66833669690944</v>
      </c>
      <c r="Q11" s="111" t="str">
        <f>IF(O11&gt;0,"X Asignar","Se excedió")</f>
        <v>Se excedió</v>
      </c>
      <c r="R11" s="111"/>
      <c r="S11" s="108">
        <v>0</v>
      </c>
      <c r="T11" s="108"/>
      <c r="U11" s="108"/>
      <c r="V11" s="108">
        <v>0</v>
      </c>
      <c r="W11" s="108"/>
      <c r="X11" s="88">
        <v>36234</v>
      </c>
      <c r="Y11" s="108">
        <v>2980</v>
      </c>
      <c r="Z11" s="100">
        <f t="shared" si="9"/>
        <v>33254</v>
      </c>
      <c r="AA11" s="88">
        <v>429419</v>
      </c>
      <c r="AB11" s="112">
        <v>30170</v>
      </c>
      <c r="AC11" s="102">
        <f t="shared" si="10"/>
        <v>399249</v>
      </c>
      <c r="AD11" s="88">
        <v>250800</v>
      </c>
      <c r="AE11" s="101">
        <v>5094</v>
      </c>
      <c r="AF11" s="102">
        <f t="shared" si="11"/>
        <v>245706</v>
      </c>
      <c r="AG11" s="88">
        <v>10800</v>
      </c>
      <c r="AH11" s="113">
        <v>7190</v>
      </c>
      <c r="AI11" s="88">
        <f t="shared" si="12"/>
        <v>3610</v>
      </c>
      <c r="AJ11" s="88">
        <v>10000</v>
      </c>
      <c r="AK11" s="88"/>
      <c r="AL11" s="88"/>
      <c r="AM11" s="88">
        <v>80000</v>
      </c>
      <c r="AN11" s="88"/>
      <c r="AO11" s="88">
        <f t="shared" si="13"/>
        <v>80000</v>
      </c>
      <c r="AP11" s="88">
        <v>0</v>
      </c>
      <c r="AQ11" s="88"/>
      <c r="AR11" s="88">
        <f t="shared" si="14"/>
        <v>0</v>
      </c>
      <c r="AS11" s="88">
        <v>0</v>
      </c>
      <c r="AT11" s="88"/>
      <c r="AU11" s="88">
        <f t="shared" si="15"/>
        <v>0</v>
      </c>
      <c r="AV11" s="88">
        <v>0</v>
      </c>
      <c r="AW11" s="88"/>
      <c r="AX11" s="88">
        <f t="shared" si="16"/>
        <v>0</v>
      </c>
      <c r="AY11" s="88">
        <v>10042</v>
      </c>
      <c r="AZ11" s="88"/>
      <c r="BA11" s="88">
        <f t="shared" si="17"/>
        <v>10042</v>
      </c>
      <c r="BB11" s="88">
        <f t="shared" si="18"/>
        <v>827295</v>
      </c>
      <c r="BC11" s="89">
        <f t="shared" si="19"/>
        <v>170071</v>
      </c>
      <c r="BD11" s="89">
        <f t="shared" si="20"/>
        <v>45434</v>
      </c>
      <c r="BE11" s="114"/>
      <c r="BF11" s="115"/>
      <c r="BG11" s="15"/>
    </row>
    <row r="12" spans="1:59" ht="29.25" customHeight="1">
      <c r="A12" s="76">
        <v>1</v>
      </c>
      <c r="B12" s="76" t="s">
        <v>4</v>
      </c>
      <c r="C12" s="76" t="s">
        <v>43</v>
      </c>
      <c r="D12" s="94" t="s">
        <v>53</v>
      </c>
      <c r="E12" s="116">
        <v>6973659</v>
      </c>
      <c r="F12" s="116">
        <v>0</v>
      </c>
      <c r="G12" s="116">
        <v>4346036</v>
      </c>
      <c r="H12" s="116">
        <v>151218.6</v>
      </c>
      <c r="I12" s="78">
        <f t="shared" si="21"/>
        <v>105840</v>
      </c>
      <c r="J12" s="78">
        <f t="shared" si="22"/>
        <v>2370564.4000000004</v>
      </c>
      <c r="K12" s="78">
        <f t="shared" si="23"/>
        <v>4603094.6</v>
      </c>
      <c r="L12" s="78">
        <f t="shared" si="24"/>
        <v>2370564.4</v>
      </c>
      <c r="M12" s="79">
        <v>105840</v>
      </c>
      <c r="N12" s="89">
        <f>G12+H12+M12</f>
        <v>4603094.6</v>
      </c>
      <c r="O12" s="89">
        <f>E12-N12</f>
        <v>2370564.4000000004</v>
      </c>
      <c r="P12" s="89">
        <f>N12/E12*100</f>
        <v>66.00687816826145</v>
      </c>
      <c r="Q12" s="111" t="str">
        <f>IF(O12&gt;0,"X Asignar","Se excedió")</f>
        <v>X Asignar</v>
      </c>
      <c r="R12" s="111"/>
      <c r="S12" s="108">
        <v>0</v>
      </c>
      <c r="T12" s="108"/>
      <c r="U12" s="108"/>
      <c r="V12" s="117">
        <v>105840</v>
      </c>
      <c r="W12" s="108"/>
      <c r="X12" s="100">
        <v>0</v>
      </c>
      <c r="Y12" s="100">
        <v>0</v>
      </c>
      <c r="Z12" s="100">
        <f t="shared" si="9"/>
        <v>0</v>
      </c>
      <c r="AA12" s="100">
        <v>0</v>
      </c>
      <c r="AB12" s="100">
        <v>0</v>
      </c>
      <c r="AC12" s="102">
        <f t="shared" si="10"/>
        <v>0</v>
      </c>
      <c r="AD12" s="102"/>
      <c r="AE12" s="102">
        <v>0</v>
      </c>
      <c r="AF12" s="102">
        <f t="shared" si="11"/>
        <v>0</v>
      </c>
      <c r="AG12" s="102">
        <v>0</v>
      </c>
      <c r="AH12" s="87">
        <v>0</v>
      </c>
      <c r="AI12" s="88">
        <f t="shared" si="12"/>
        <v>0</v>
      </c>
      <c r="AJ12" s="88"/>
      <c r="AK12" s="88"/>
      <c r="AL12" s="88"/>
      <c r="AM12" s="88">
        <v>1135200</v>
      </c>
      <c r="AN12" s="88"/>
      <c r="AO12" s="88">
        <f t="shared" si="13"/>
        <v>1135200</v>
      </c>
      <c r="AP12" s="88">
        <v>50000</v>
      </c>
      <c r="AQ12" s="88"/>
      <c r="AR12" s="88">
        <f t="shared" si="14"/>
        <v>50000</v>
      </c>
      <c r="AS12" s="88">
        <v>102800</v>
      </c>
      <c r="AT12" s="88"/>
      <c r="AU12" s="88">
        <f t="shared" si="15"/>
        <v>102800</v>
      </c>
      <c r="AV12" s="88">
        <v>150000</v>
      </c>
      <c r="AW12" s="88"/>
      <c r="AX12" s="88">
        <f t="shared" si="16"/>
        <v>150000</v>
      </c>
      <c r="AY12" s="88">
        <v>200000</v>
      </c>
      <c r="AZ12" s="88"/>
      <c r="BA12" s="88">
        <f t="shared" si="17"/>
        <v>200000</v>
      </c>
      <c r="BB12" s="88">
        <f t="shared" si="18"/>
        <v>1638000</v>
      </c>
      <c r="BC12" s="89">
        <f t="shared" si="19"/>
        <v>-1532160</v>
      </c>
      <c r="BD12" s="90">
        <f t="shared" si="20"/>
        <v>105840</v>
      </c>
      <c r="BE12" s="90"/>
      <c r="BF12" s="118" t="s">
        <v>54</v>
      </c>
      <c r="BG12" s="92" t="s">
        <v>46</v>
      </c>
    </row>
    <row r="13" spans="1:59" ht="37.5" customHeight="1">
      <c r="A13" s="76"/>
      <c r="B13" s="76" t="s">
        <v>1</v>
      </c>
      <c r="C13" s="93" t="s">
        <v>47</v>
      </c>
      <c r="D13" s="119" t="s">
        <v>55</v>
      </c>
      <c r="E13" s="95">
        <v>6597709</v>
      </c>
      <c r="F13" s="95">
        <v>0</v>
      </c>
      <c r="G13" s="95">
        <f>1749993.9+1222875.42</f>
        <v>2972869.32</v>
      </c>
      <c r="H13" s="95">
        <v>213674.39</v>
      </c>
      <c r="I13" s="78">
        <f t="shared" si="21"/>
        <v>17938</v>
      </c>
      <c r="J13" s="78">
        <f t="shared" si="22"/>
        <v>3393227.29</v>
      </c>
      <c r="K13" s="78">
        <f t="shared" si="23"/>
        <v>3204481.71</v>
      </c>
      <c r="L13" s="78">
        <f t="shared" si="24"/>
        <v>2311165.29</v>
      </c>
      <c r="M13" s="79">
        <v>1100000</v>
      </c>
      <c r="N13" s="120"/>
      <c r="O13" s="120"/>
      <c r="P13" s="120"/>
      <c r="Q13" s="121"/>
      <c r="R13" s="121"/>
      <c r="S13" s="122">
        <v>0</v>
      </c>
      <c r="T13" s="122"/>
      <c r="U13" s="122"/>
      <c r="V13" s="122">
        <v>0</v>
      </c>
      <c r="W13" s="122"/>
      <c r="X13" s="123">
        <v>18000</v>
      </c>
      <c r="Y13" s="123">
        <v>0</v>
      </c>
      <c r="Z13" s="100">
        <f t="shared" si="9"/>
        <v>18000</v>
      </c>
      <c r="AA13" s="123">
        <v>929412</v>
      </c>
      <c r="AB13" s="123">
        <v>0</v>
      </c>
      <c r="AC13" s="102">
        <f t="shared" si="10"/>
        <v>929412</v>
      </c>
      <c r="AD13" s="123">
        <v>26588</v>
      </c>
      <c r="AE13" s="123"/>
      <c r="AF13" s="102">
        <f t="shared" si="11"/>
        <v>26588</v>
      </c>
      <c r="AG13" s="123">
        <v>18000</v>
      </c>
      <c r="AH13" s="124">
        <v>17938</v>
      </c>
      <c r="AI13" s="88">
        <f t="shared" si="12"/>
        <v>62</v>
      </c>
      <c r="AJ13" s="88"/>
      <c r="AK13" s="88"/>
      <c r="AL13" s="88">
        <f>AJ13-AK13</f>
        <v>0</v>
      </c>
      <c r="AM13" s="88">
        <v>18000</v>
      </c>
      <c r="AN13" s="88"/>
      <c r="AO13" s="88">
        <f t="shared" si="13"/>
        <v>18000</v>
      </c>
      <c r="AP13" s="88">
        <v>18000</v>
      </c>
      <c r="AQ13" s="88"/>
      <c r="AR13" s="88">
        <f t="shared" si="14"/>
        <v>18000</v>
      </c>
      <c r="AS13" s="88">
        <v>18000</v>
      </c>
      <c r="AT13" s="88"/>
      <c r="AU13" s="88">
        <f t="shared" si="15"/>
        <v>18000</v>
      </c>
      <c r="AV13" s="88">
        <v>18000</v>
      </c>
      <c r="AW13" s="88"/>
      <c r="AX13" s="88">
        <f t="shared" si="16"/>
        <v>18000</v>
      </c>
      <c r="AY13" s="88">
        <v>18000</v>
      </c>
      <c r="AZ13" s="88"/>
      <c r="BA13" s="88">
        <f t="shared" si="17"/>
        <v>18000</v>
      </c>
      <c r="BB13" s="88">
        <f t="shared" si="18"/>
        <v>1082000</v>
      </c>
      <c r="BC13" s="89">
        <f t="shared" si="19"/>
        <v>18000</v>
      </c>
      <c r="BD13" s="90">
        <f t="shared" si="20"/>
        <v>17938</v>
      </c>
      <c r="BE13" s="90"/>
      <c r="BF13" s="118" t="s">
        <v>54</v>
      </c>
      <c r="BG13" s="92" t="s">
        <v>46</v>
      </c>
    </row>
    <row r="14" spans="1:59" ht="90.75" customHeight="1">
      <c r="A14" s="76"/>
      <c r="B14" s="76" t="s">
        <v>1</v>
      </c>
      <c r="C14" s="93" t="s">
        <v>47</v>
      </c>
      <c r="D14" s="94" t="s">
        <v>56</v>
      </c>
      <c r="E14" s="95">
        <v>5956860</v>
      </c>
      <c r="F14" s="95"/>
      <c r="G14" s="95"/>
      <c r="H14" s="95"/>
      <c r="I14" s="78">
        <f t="shared" si="21"/>
        <v>47479.99</v>
      </c>
      <c r="J14" s="78">
        <f t="shared" si="22"/>
        <v>5909380.01</v>
      </c>
      <c r="K14" s="78">
        <f t="shared" si="23"/>
        <v>47479.99</v>
      </c>
      <c r="L14" s="78">
        <f t="shared" si="24"/>
        <v>5652119</v>
      </c>
      <c r="M14" s="79">
        <v>304741</v>
      </c>
      <c r="N14" s="120"/>
      <c r="O14" s="120"/>
      <c r="P14" s="120"/>
      <c r="Q14" s="121"/>
      <c r="R14" s="121"/>
      <c r="S14" s="122">
        <v>0</v>
      </c>
      <c r="T14" s="122"/>
      <c r="U14" s="122"/>
      <c r="V14" s="122">
        <v>0</v>
      </c>
      <c r="W14" s="122"/>
      <c r="X14" s="123">
        <v>63333</v>
      </c>
      <c r="Y14" s="123">
        <v>2340</v>
      </c>
      <c r="Z14" s="100">
        <f t="shared" si="9"/>
        <v>60993</v>
      </c>
      <c r="AA14" s="123">
        <f>236268+5140</f>
        <v>241408</v>
      </c>
      <c r="AB14" s="112">
        <v>26248</v>
      </c>
      <c r="AC14" s="100">
        <f t="shared" si="10"/>
        <v>215160</v>
      </c>
      <c r="AD14" s="122"/>
      <c r="AE14" s="101">
        <v>776</v>
      </c>
      <c r="AF14" s="102">
        <f t="shared" si="11"/>
        <v>-776</v>
      </c>
      <c r="AG14" s="122">
        <v>0</v>
      </c>
      <c r="AH14" s="124">
        <v>18115.989999999998</v>
      </c>
      <c r="AI14" s="88">
        <f t="shared" si="12"/>
        <v>-18115.989999999998</v>
      </c>
      <c r="AJ14" s="88"/>
      <c r="AK14" s="88"/>
      <c r="AL14" s="88">
        <f>AJ14-AK14</f>
        <v>0</v>
      </c>
      <c r="AM14" s="88"/>
      <c r="AN14" s="88"/>
      <c r="AO14" s="88">
        <f t="shared" si="13"/>
        <v>0</v>
      </c>
      <c r="AP14" s="88"/>
      <c r="AQ14" s="88"/>
      <c r="AR14" s="88">
        <f t="shared" si="14"/>
        <v>0</v>
      </c>
      <c r="AS14" s="88"/>
      <c r="AT14" s="88"/>
      <c r="AU14" s="88">
        <f t="shared" si="15"/>
        <v>0</v>
      </c>
      <c r="AV14" s="88"/>
      <c r="AW14" s="88"/>
      <c r="AX14" s="88">
        <f t="shared" si="16"/>
        <v>0</v>
      </c>
      <c r="AY14" s="88"/>
      <c r="AZ14" s="88"/>
      <c r="BA14" s="88">
        <f t="shared" si="17"/>
        <v>0</v>
      </c>
      <c r="BB14" s="88">
        <f t="shared" si="18"/>
        <v>304741</v>
      </c>
      <c r="BC14" s="89">
        <f t="shared" si="19"/>
        <v>0</v>
      </c>
      <c r="BD14" s="89">
        <f t="shared" si="20"/>
        <v>47479.99</v>
      </c>
      <c r="BE14" s="90"/>
      <c r="BF14" s="109"/>
      <c r="BG14" s="15"/>
    </row>
    <row r="15" spans="1:59" s="127" customFormat="1" ht="31.5">
      <c r="A15" s="76">
        <v>14</v>
      </c>
      <c r="B15" s="76" t="s">
        <v>4</v>
      </c>
      <c r="C15" s="93" t="s">
        <v>47</v>
      </c>
      <c r="D15" s="94" t="s">
        <v>57</v>
      </c>
      <c r="E15" s="95">
        <v>5925060</v>
      </c>
      <c r="F15" s="95"/>
      <c r="G15" s="95">
        <v>7169748</v>
      </c>
      <c r="H15" s="95">
        <v>12200</v>
      </c>
      <c r="I15" s="78">
        <f t="shared" si="21"/>
        <v>0</v>
      </c>
      <c r="J15" s="78">
        <f t="shared" si="22"/>
        <v>-1256888</v>
      </c>
      <c r="K15" s="78">
        <f t="shared" si="23"/>
        <v>7181948</v>
      </c>
      <c r="L15" s="78">
        <f t="shared" si="24"/>
        <v>-1292888</v>
      </c>
      <c r="M15" s="79">
        <v>36000</v>
      </c>
      <c r="N15" s="97">
        <f>G15+H15+M15</f>
        <v>7217948</v>
      </c>
      <c r="O15" s="97">
        <f>E15-N15</f>
        <v>-1292888</v>
      </c>
      <c r="P15" s="97">
        <f>N15/E15*100</f>
        <v>121.82067354592189</v>
      </c>
      <c r="Q15" s="98" t="str">
        <f>IF(O15&gt;0,"X Asignar","Se excedió")</f>
        <v>Se excedió</v>
      </c>
      <c r="R15" s="98"/>
      <c r="S15" s="99">
        <v>0</v>
      </c>
      <c r="T15" s="99">
        <v>0</v>
      </c>
      <c r="U15" s="99">
        <v>0</v>
      </c>
      <c r="V15" s="99">
        <v>0</v>
      </c>
      <c r="W15" s="99">
        <v>0</v>
      </c>
      <c r="X15" s="88">
        <v>0</v>
      </c>
      <c r="Y15" s="108">
        <v>0</v>
      </c>
      <c r="Z15" s="100">
        <f t="shared" si="9"/>
        <v>0</v>
      </c>
      <c r="AA15" s="88"/>
      <c r="AB15" s="88">
        <v>0</v>
      </c>
      <c r="AC15" s="100">
        <f t="shared" si="10"/>
        <v>0</v>
      </c>
      <c r="AD15" s="88">
        <v>36000</v>
      </c>
      <c r="AE15" s="88">
        <v>0</v>
      </c>
      <c r="AF15" s="102">
        <f t="shared" si="11"/>
        <v>36000</v>
      </c>
      <c r="AG15" s="88">
        <v>0</v>
      </c>
      <c r="AH15" s="87">
        <v>0</v>
      </c>
      <c r="AI15" s="88">
        <v>0</v>
      </c>
      <c r="AJ15" s="88"/>
      <c r="AK15" s="88">
        <v>0</v>
      </c>
      <c r="AL15" s="88"/>
      <c r="AM15" s="88">
        <v>0</v>
      </c>
      <c r="AN15" s="88">
        <v>0</v>
      </c>
      <c r="AO15" s="88">
        <v>0</v>
      </c>
      <c r="AP15" s="88">
        <v>0</v>
      </c>
      <c r="AQ15" s="88">
        <v>0</v>
      </c>
      <c r="AR15" s="88">
        <v>0</v>
      </c>
      <c r="AS15" s="88">
        <v>0</v>
      </c>
      <c r="AT15" s="88">
        <v>0</v>
      </c>
      <c r="AU15" s="88">
        <v>0</v>
      </c>
      <c r="AV15" s="88">
        <v>0</v>
      </c>
      <c r="AW15" s="88">
        <v>0</v>
      </c>
      <c r="AX15" s="88">
        <v>0</v>
      </c>
      <c r="AY15" s="88">
        <v>0</v>
      </c>
      <c r="AZ15" s="88">
        <v>0</v>
      </c>
      <c r="BA15" s="88">
        <v>0</v>
      </c>
      <c r="BB15" s="88">
        <v>0</v>
      </c>
      <c r="BC15" s="88">
        <v>0</v>
      </c>
      <c r="BD15" s="88">
        <v>0</v>
      </c>
      <c r="BE15" s="125"/>
      <c r="BF15" s="104"/>
      <c r="BG15" s="126"/>
    </row>
    <row r="16" spans="1:59" ht="94.5">
      <c r="A16" s="76"/>
      <c r="B16" s="76" t="s">
        <v>1</v>
      </c>
      <c r="C16" s="93" t="s">
        <v>47</v>
      </c>
      <c r="D16" s="94" t="s">
        <v>58</v>
      </c>
      <c r="E16" s="95">
        <v>5705285</v>
      </c>
      <c r="F16" s="95"/>
      <c r="G16" s="95"/>
      <c r="H16" s="95"/>
      <c r="I16" s="78">
        <f t="shared" si="21"/>
        <v>38880</v>
      </c>
      <c r="J16" s="78">
        <f t="shared" si="22"/>
        <v>5666405</v>
      </c>
      <c r="K16" s="78">
        <f t="shared" si="23"/>
        <v>38880</v>
      </c>
      <c r="L16" s="78">
        <f t="shared" si="24"/>
        <v>5456449</v>
      </c>
      <c r="M16" s="79">
        <v>248836</v>
      </c>
      <c r="N16" s="120"/>
      <c r="O16" s="120"/>
      <c r="P16" s="120"/>
      <c r="Q16" s="121"/>
      <c r="R16" s="121"/>
      <c r="S16" s="122">
        <v>0</v>
      </c>
      <c r="T16" s="122"/>
      <c r="U16" s="122"/>
      <c r="V16" s="122">
        <v>0</v>
      </c>
      <c r="W16" s="122"/>
      <c r="X16" s="123">
        <v>58040</v>
      </c>
      <c r="Y16" s="123">
        <v>0</v>
      </c>
      <c r="Z16" s="100">
        <f t="shared" si="9"/>
        <v>58040</v>
      </c>
      <c r="AA16" s="123">
        <v>190796</v>
      </c>
      <c r="AB16" s="123">
        <v>23790</v>
      </c>
      <c r="AC16" s="100">
        <f t="shared" si="10"/>
        <v>167006</v>
      </c>
      <c r="AD16" s="122"/>
      <c r="AE16" s="101">
        <v>2340</v>
      </c>
      <c r="AF16" s="102">
        <f t="shared" si="11"/>
        <v>-2340</v>
      </c>
      <c r="AG16" s="122"/>
      <c r="AH16" s="128">
        <v>12750</v>
      </c>
      <c r="AI16" s="88">
        <f t="shared" si="12"/>
        <v>-12750</v>
      </c>
      <c r="AJ16" s="88"/>
      <c r="AK16" s="88"/>
      <c r="AL16" s="88">
        <f>AJ16-AK16</f>
        <v>0</v>
      </c>
      <c r="AM16" s="88"/>
      <c r="AN16" s="88"/>
      <c r="AO16" s="88">
        <f t="shared" si="13"/>
        <v>0</v>
      </c>
      <c r="AP16" s="88"/>
      <c r="AQ16" s="88"/>
      <c r="AR16" s="88">
        <f t="shared" si="14"/>
        <v>0</v>
      </c>
      <c r="AS16" s="88"/>
      <c r="AT16" s="88"/>
      <c r="AU16" s="88">
        <f t="shared" si="15"/>
        <v>0</v>
      </c>
      <c r="AV16" s="88"/>
      <c r="AW16" s="88"/>
      <c r="AX16" s="88">
        <f t="shared" si="16"/>
        <v>0</v>
      </c>
      <c r="AY16" s="88"/>
      <c r="AZ16" s="88"/>
      <c r="BA16" s="88">
        <f t="shared" si="17"/>
        <v>0</v>
      </c>
      <c r="BB16" s="88">
        <f t="shared" si="18"/>
        <v>248836</v>
      </c>
      <c r="BC16" s="89">
        <f t="shared" si="19"/>
        <v>0</v>
      </c>
      <c r="BD16" s="89">
        <f t="shared" si="20"/>
        <v>38880</v>
      </c>
      <c r="BE16" s="90"/>
      <c r="BF16" s="109"/>
      <c r="BG16" s="15"/>
    </row>
    <row r="17" spans="1:59" ht="42" customHeight="1">
      <c r="A17" s="76">
        <v>2</v>
      </c>
      <c r="B17" s="76" t="s">
        <v>4</v>
      </c>
      <c r="C17" s="93" t="s">
        <v>47</v>
      </c>
      <c r="D17" s="94" t="s">
        <v>59</v>
      </c>
      <c r="E17" s="110">
        <v>5578814</v>
      </c>
      <c r="F17" s="110"/>
      <c r="G17" s="110">
        <v>0</v>
      </c>
      <c r="H17" s="110">
        <v>0</v>
      </c>
      <c r="I17" s="78">
        <f t="shared" si="21"/>
        <v>503941.56999999995</v>
      </c>
      <c r="J17" s="78">
        <f t="shared" si="22"/>
        <v>5074872.43</v>
      </c>
      <c r="K17" s="78">
        <f t="shared" si="23"/>
        <v>503941.56999999995</v>
      </c>
      <c r="L17" s="78">
        <f t="shared" si="24"/>
        <v>4346822</v>
      </c>
      <c r="M17" s="79">
        <f>1096992+135000</f>
        <v>1231992</v>
      </c>
      <c r="N17" s="89">
        <v>0</v>
      </c>
      <c r="O17" s="89"/>
      <c r="P17" s="89"/>
      <c r="Q17" s="111"/>
      <c r="R17" s="111"/>
      <c r="S17" s="108">
        <v>0</v>
      </c>
      <c r="T17" s="108"/>
      <c r="U17" s="108"/>
      <c r="V17" s="88">
        <v>101022.24</v>
      </c>
      <c r="W17" s="108"/>
      <c r="X17" s="100"/>
      <c r="Y17" s="88">
        <v>277824.20999999996</v>
      </c>
      <c r="Z17" s="100">
        <f t="shared" si="9"/>
        <v>-277824.20999999996</v>
      </c>
      <c r="AA17" s="100"/>
      <c r="AB17" s="112">
        <v>125095.12</v>
      </c>
      <c r="AC17" s="100">
        <f t="shared" si="10"/>
        <v>-125095.12</v>
      </c>
      <c r="AD17" s="102"/>
      <c r="AE17" s="102"/>
      <c r="AF17" s="102">
        <f t="shared" si="11"/>
        <v>0</v>
      </c>
      <c r="AG17" s="102">
        <v>0</v>
      </c>
      <c r="AH17" s="129">
        <v>0</v>
      </c>
      <c r="AI17" s="102">
        <v>0</v>
      </c>
      <c r="AJ17" s="102"/>
      <c r="AK17" s="102">
        <v>0</v>
      </c>
      <c r="AL17" s="102"/>
      <c r="AM17" s="102">
        <v>0</v>
      </c>
      <c r="AN17" s="102">
        <v>0</v>
      </c>
      <c r="AO17" s="102">
        <v>0</v>
      </c>
      <c r="AP17" s="102">
        <v>0</v>
      </c>
      <c r="AQ17" s="102">
        <v>0</v>
      </c>
      <c r="AR17" s="102">
        <v>0</v>
      </c>
      <c r="AS17" s="102">
        <v>0</v>
      </c>
      <c r="AT17" s="102">
        <v>0</v>
      </c>
      <c r="AU17" s="102">
        <v>0</v>
      </c>
      <c r="AV17" s="102">
        <v>0</v>
      </c>
      <c r="AW17" s="102">
        <v>0</v>
      </c>
      <c r="AX17" s="102">
        <v>0</v>
      </c>
      <c r="AY17" s="102">
        <v>0</v>
      </c>
      <c r="AZ17" s="88"/>
      <c r="BA17" s="88">
        <f t="shared" si="17"/>
        <v>0</v>
      </c>
      <c r="BB17" s="88">
        <f t="shared" si="18"/>
        <v>0</v>
      </c>
      <c r="BC17" s="89">
        <f t="shared" si="19"/>
        <v>1231992</v>
      </c>
      <c r="BD17" s="88">
        <f t="shared" si="20"/>
        <v>503941.56999999995</v>
      </c>
      <c r="BE17" s="90"/>
      <c r="BF17" s="104"/>
      <c r="BG17" s="92" t="s">
        <v>46</v>
      </c>
    </row>
    <row r="18" spans="1:59" ht="82.5" customHeight="1">
      <c r="A18" s="76"/>
      <c r="B18" s="76" t="s">
        <v>1</v>
      </c>
      <c r="C18" s="93" t="s">
        <v>47</v>
      </c>
      <c r="D18" s="94" t="s">
        <v>60</v>
      </c>
      <c r="E18" s="95">
        <v>5544464</v>
      </c>
      <c r="F18" s="95"/>
      <c r="G18" s="95"/>
      <c r="H18" s="95"/>
      <c r="I18" s="78">
        <f t="shared" si="21"/>
        <v>45749</v>
      </c>
      <c r="J18" s="78">
        <f t="shared" si="22"/>
        <v>5498715</v>
      </c>
      <c r="K18" s="78">
        <f t="shared" si="23"/>
        <v>45749</v>
      </c>
      <c r="L18" s="78">
        <f t="shared" si="24"/>
        <v>5240881</v>
      </c>
      <c r="M18" s="79">
        <v>303583</v>
      </c>
      <c r="N18" s="120"/>
      <c r="O18" s="120"/>
      <c r="P18" s="120"/>
      <c r="Q18" s="121"/>
      <c r="R18" s="121"/>
      <c r="S18" s="122">
        <v>0</v>
      </c>
      <c r="T18" s="122"/>
      <c r="U18" s="122"/>
      <c r="V18" s="122">
        <v>0</v>
      </c>
      <c r="W18" s="122"/>
      <c r="X18" s="123">
        <v>47210</v>
      </c>
      <c r="Y18" s="123">
        <v>2340</v>
      </c>
      <c r="Z18" s="100">
        <f t="shared" si="9"/>
        <v>44870</v>
      </c>
      <c r="AA18" s="123">
        <f>171759+46360+38254</f>
        <v>256373</v>
      </c>
      <c r="AB18" s="123">
        <v>12990</v>
      </c>
      <c r="AC18" s="100">
        <f t="shared" si="10"/>
        <v>243383</v>
      </c>
      <c r="AD18" s="122"/>
      <c r="AE18" s="101">
        <v>3180</v>
      </c>
      <c r="AF18" s="102">
        <f t="shared" si="11"/>
        <v>-3180</v>
      </c>
      <c r="AG18" s="122">
        <v>0</v>
      </c>
      <c r="AH18" s="128">
        <v>27239</v>
      </c>
      <c r="AI18" s="88">
        <f t="shared" si="12"/>
        <v>-27239</v>
      </c>
      <c r="AJ18" s="88"/>
      <c r="AK18" s="88"/>
      <c r="AL18" s="88">
        <f>AJ18-AK18</f>
        <v>0</v>
      </c>
      <c r="AM18" s="88"/>
      <c r="AN18" s="88"/>
      <c r="AO18" s="88">
        <f t="shared" si="13"/>
        <v>0</v>
      </c>
      <c r="AP18" s="88"/>
      <c r="AQ18" s="88"/>
      <c r="AR18" s="88">
        <f t="shared" si="14"/>
        <v>0</v>
      </c>
      <c r="AS18" s="88"/>
      <c r="AT18" s="88"/>
      <c r="AU18" s="88">
        <f t="shared" si="15"/>
        <v>0</v>
      </c>
      <c r="AV18" s="88"/>
      <c r="AW18" s="88"/>
      <c r="AX18" s="88">
        <f t="shared" si="16"/>
        <v>0</v>
      </c>
      <c r="AY18" s="88"/>
      <c r="AZ18" s="88"/>
      <c r="BA18" s="88">
        <f t="shared" si="17"/>
        <v>0</v>
      </c>
      <c r="BB18" s="88">
        <f t="shared" si="18"/>
        <v>303583</v>
      </c>
      <c r="BC18" s="89">
        <f t="shared" si="19"/>
        <v>0</v>
      </c>
      <c r="BD18" s="89">
        <f t="shared" si="20"/>
        <v>45749</v>
      </c>
      <c r="BE18" s="90"/>
      <c r="BF18" s="109"/>
      <c r="BG18" s="15"/>
    </row>
    <row r="19" spans="1:59" ht="94.5" customHeight="1">
      <c r="A19" s="76"/>
      <c r="B19" s="76" t="s">
        <v>1</v>
      </c>
      <c r="C19" s="93" t="s">
        <v>47</v>
      </c>
      <c r="D19" s="94" t="s">
        <v>61</v>
      </c>
      <c r="E19" s="95">
        <v>5326403</v>
      </c>
      <c r="F19" s="95"/>
      <c r="G19" s="95"/>
      <c r="H19" s="95"/>
      <c r="I19" s="78">
        <f t="shared" si="21"/>
        <v>34640</v>
      </c>
      <c r="J19" s="78">
        <f t="shared" si="22"/>
        <v>5291763</v>
      </c>
      <c r="K19" s="78">
        <f t="shared" si="23"/>
        <v>34640</v>
      </c>
      <c r="L19" s="78">
        <f t="shared" si="24"/>
        <v>4984559</v>
      </c>
      <c r="M19" s="79">
        <v>341844</v>
      </c>
      <c r="N19" s="120"/>
      <c r="O19" s="120"/>
      <c r="P19" s="120"/>
      <c r="Q19" s="121"/>
      <c r="R19" s="121"/>
      <c r="S19" s="122">
        <v>0</v>
      </c>
      <c r="T19" s="122"/>
      <c r="U19" s="122"/>
      <c r="V19" s="122">
        <v>0</v>
      </c>
      <c r="W19" s="122"/>
      <c r="X19" s="88">
        <f>41000+23000</f>
        <v>64000</v>
      </c>
      <c r="Y19" s="88">
        <v>0</v>
      </c>
      <c r="Z19" s="100">
        <f t="shared" si="9"/>
        <v>64000</v>
      </c>
      <c r="AA19" s="88">
        <v>277844</v>
      </c>
      <c r="AB19" s="123">
        <v>9369</v>
      </c>
      <c r="AC19" s="100">
        <f t="shared" si="10"/>
        <v>268475</v>
      </c>
      <c r="AD19" s="122"/>
      <c r="AE19" s="101">
        <v>3640</v>
      </c>
      <c r="AF19" s="102">
        <f t="shared" si="11"/>
        <v>-3640</v>
      </c>
      <c r="AG19" s="122">
        <v>0</v>
      </c>
      <c r="AH19" s="128">
        <v>21631</v>
      </c>
      <c r="AI19" s="88">
        <f t="shared" si="12"/>
        <v>-21631</v>
      </c>
      <c r="AJ19" s="88"/>
      <c r="AK19" s="88"/>
      <c r="AL19" s="88">
        <f>AJ19-AK19</f>
        <v>0</v>
      </c>
      <c r="AM19" s="88"/>
      <c r="AN19" s="88"/>
      <c r="AO19" s="88">
        <f t="shared" si="13"/>
        <v>0</v>
      </c>
      <c r="AP19" s="88"/>
      <c r="AQ19" s="88"/>
      <c r="AR19" s="88">
        <f t="shared" si="14"/>
        <v>0</v>
      </c>
      <c r="AS19" s="88"/>
      <c r="AT19" s="88"/>
      <c r="AU19" s="88">
        <f t="shared" si="15"/>
        <v>0</v>
      </c>
      <c r="AV19" s="88"/>
      <c r="AW19" s="88"/>
      <c r="AX19" s="88">
        <f t="shared" si="16"/>
        <v>0</v>
      </c>
      <c r="AY19" s="88"/>
      <c r="AZ19" s="88"/>
      <c r="BA19" s="88">
        <f t="shared" si="17"/>
        <v>0</v>
      </c>
      <c r="BB19" s="88">
        <f t="shared" si="18"/>
        <v>341844</v>
      </c>
      <c r="BC19" s="89">
        <f t="shared" si="19"/>
        <v>0</v>
      </c>
      <c r="BD19" s="89">
        <f t="shared" si="20"/>
        <v>34640</v>
      </c>
      <c r="BE19" s="114"/>
      <c r="BF19" s="130"/>
      <c r="BG19" s="15"/>
    </row>
    <row r="20" spans="1:59" ht="36">
      <c r="A20" s="76">
        <v>21</v>
      </c>
      <c r="B20" s="76" t="s">
        <v>4</v>
      </c>
      <c r="C20" s="76" t="s">
        <v>43</v>
      </c>
      <c r="D20" s="94" t="s">
        <v>62</v>
      </c>
      <c r="E20" s="95">
        <v>5150072</v>
      </c>
      <c r="F20" s="95">
        <v>0</v>
      </c>
      <c r="G20" s="95">
        <v>52224</v>
      </c>
      <c r="H20" s="95">
        <v>2423394.5300000003</v>
      </c>
      <c r="I20" s="78">
        <f t="shared" si="21"/>
        <v>919504.46</v>
      </c>
      <c r="J20" s="78">
        <f t="shared" si="22"/>
        <v>1754949.0099999998</v>
      </c>
      <c r="K20" s="78">
        <f t="shared" si="23"/>
        <v>3395122.99</v>
      </c>
      <c r="L20" s="78">
        <f t="shared" si="24"/>
        <v>1073651.4699999997</v>
      </c>
      <c r="M20" s="131">
        <v>1600802</v>
      </c>
      <c r="N20" s="97">
        <f>G20+H20+M20</f>
        <v>4076420.5300000003</v>
      </c>
      <c r="O20" s="89">
        <f>E20-N20</f>
        <v>1073651.4699999997</v>
      </c>
      <c r="P20" s="97">
        <f>N20/E20*100</f>
        <v>79.1526900983132</v>
      </c>
      <c r="Q20" s="98" t="str">
        <f>IF(O20&gt;0,"X Asignar","Se excedió")</f>
        <v>X Asignar</v>
      </c>
      <c r="R20" s="98"/>
      <c r="S20" s="99">
        <v>0</v>
      </c>
      <c r="T20" s="99">
        <v>0</v>
      </c>
      <c r="U20" s="99">
        <v>0</v>
      </c>
      <c r="V20" s="132">
        <v>50990.32</v>
      </c>
      <c r="W20" s="99"/>
      <c r="X20" s="88">
        <v>238909</v>
      </c>
      <c r="Y20" s="108">
        <v>0</v>
      </c>
      <c r="Z20" s="100">
        <f t="shared" si="9"/>
        <v>238909</v>
      </c>
      <c r="AA20" s="88">
        <v>788909</v>
      </c>
      <c r="AB20" s="88">
        <v>1020</v>
      </c>
      <c r="AC20" s="100">
        <f t="shared" si="10"/>
        <v>787889</v>
      </c>
      <c r="AD20" s="88">
        <v>632290</v>
      </c>
      <c r="AE20" s="88">
        <v>0</v>
      </c>
      <c r="AF20" s="102">
        <f t="shared" si="11"/>
        <v>632290</v>
      </c>
      <c r="AG20" s="88">
        <v>566223</v>
      </c>
      <c r="AH20" s="133">
        <v>867494.14</v>
      </c>
      <c r="AI20" s="88">
        <f t="shared" si="12"/>
        <v>-301271.14</v>
      </c>
      <c r="AJ20" s="88">
        <v>469978.76</v>
      </c>
      <c r="AK20" s="88"/>
      <c r="AL20" s="88"/>
      <c r="AM20" s="88">
        <v>550000</v>
      </c>
      <c r="AN20" s="88"/>
      <c r="AO20" s="88">
        <f t="shared" si="13"/>
        <v>550000</v>
      </c>
      <c r="AP20" s="88">
        <v>440000</v>
      </c>
      <c r="AQ20" s="88"/>
      <c r="AR20" s="88">
        <f t="shared" si="14"/>
        <v>440000</v>
      </c>
      <c r="AS20" s="88"/>
      <c r="AT20" s="88"/>
      <c r="AU20" s="88">
        <f t="shared" si="15"/>
        <v>0</v>
      </c>
      <c r="AV20" s="88">
        <v>29601</v>
      </c>
      <c r="AW20" s="88"/>
      <c r="AX20" s="88">
        <f t="shared" si="16"/>
        <v>29601</v>
      </c>
      <c r="AY20" s="88"/>
      <c r="AZ20" s="88"/>
      <c r="BA20" s="88">
        <f t="shared" si="17"/>
        <v>0</v>
      </c>
      <c r="BB20" s="88">
        <f t="shared" si="18"/>
        <v>3715910.76</v>
      </c>
      <c r="BC20" s="89">
        <f t="shared" si="19"/>
        <v>-2115108.76</v>
      </c>
      <c r="BD20" s="125">
        <f t="shared" si="20"/>
        <v>919504.46</v>
      </c>
      <c r="BE20" s="90"/>
      <c r="BF20" s="118" t="s">
        <v>54</v>
      </c>
      <c r="BG20" s="105" t="s">
        <v>46</v>
      </c>
    </row>
    <row r="21" spans="1:59" ht="59.25" customHeight="1">
      <c r="A21" s="76"/>
      <c r="B21" s="76" t="s">
        <v>3</v>
      </c>
      <c r="C21" s="93" t="s">
        <v>47</v>
      </c>
      <c r="D21" s="119" t="s">
        <v>63</v>
      </c>
      <c r="E21" s="95">
        <v>5127181</v>
      </c>
      <c r="F21" s="95">
        <v>0</v>
      </c>
      <c r="G21" s="95"/>
      <c r="H21" s="95"/>
      <c r="I21" s="78">
        <f t="shared" si="21"/>
        <v>43533</v>
      </c>
      <c r="J21" s="78">
        <f t="shared" si="22"/>
        <v>5083648</v>
      </c>
      <c r="K21" s="78">
        <f t="shared" si="23"/>
        <v>43533</v>
      </c>
      <c r="L21" s="78">
        <f t="shared" si="24"/>
        <v>4982072</v>
      </c>
      <c r="M21" s="79">
        <v>145109</v>
      </c>
      <c r="N21" s="120"/>
      <c r="O21" s="120"/>
      <c r="P21" s="120"/>
      <c r="Q21" s="121"/>
      <c r="R21" s="121"/>
      <c r="S21" s="122">
        <v>0</v>
      </c>
      <c r="T21" s="122"/>
      <c r="U21" s="122"/>
      <c r="V21" s="122">
        <v>0</v>
      </c>
      <c r="W21" s="122"/>
      <c r="X21" s="134">
        <v>43533</v>
      </c>
      <c r="Y21" s="134">
        <v>0</v>
      </c>
      <c r="Z21" s="100">
        <f t="shared" si="9"/>
        <v>43533</v>
      </c>
      <c r="AA21" s="122">
        <v>0</v>
      </c>
      <c r="AB21" s="88">
        <v>43533</v>
      </c>
      <c r="AC21" s="100">
        <f t="shared" si="10"/>
        <v>-43533</v>
      </c>
      <c r="AD21" s="122">
        <v>0</v>
      </c>
      <c r="AE21" s="122">
        <v>0</v>
      </c>
      <c r="AF21" s="102">
        <f t="shared" si="11"/>
        <v>0</v>
      </c>
      <c r="AG21" s="122"/>
      <c r="AH21" s="88">
        <v>0</v>
      </c>
      <c r="AI21" s="88">
        <f t="shared" si="12"/>
        <v>0</v>
      </c>
      <c r="AJ21" s="135">
        <v>101576</v>
      </c>
      <c r="AK21" s="88"/>
      <c r="AL21" s="88"/>
      <c r="AM21" s="88"/>
      <c r="AN21" s="88"/>
      <c r="AO21" s="88"/>
      <c r="AP21" s="88"/>
      <c r="AQ21" s="88"/>
      <c r="AR21" s="88"/>
      <c r="AS21" s="88"/>
      <c r="AT21" s="88"/>
      <c r="AU21" s="88"/>
      <c r="AV21" s="88"/>
      <c r="AW21" s="88"/>
      <c r="AX21" s="88"/>
      <c r="AY21" s="88"/>
      <c r="AZ21" s="88"/>
      <c r="BA21" s="88"/>
      <c r="BB21" s="88">
        <f t="shared" si="18"/>
        <v>145109</v>
      </c>
      <c r="BC21" s="89">
        <f t="shared" si="19"/>
        <v>0</v>
      </c>
      <c r="BD21" s="90">
        <f t="shared" si="20"/>
        <v>43533</v>
      </c>
      <c r="BE21" s="90"/>
      <c r="BF21" s="118" t="s">
        <v>54</v>
      </c>
      <c r="BG21" s="15"/>
    </row>
    <row r="22" spans="1:59" ht="63">
      <c r="A22" s="76"/>
      <c r="B22" s="76" t="s">
        <v>3</v>
      </c>
      <c r="C22" s="93" t="s">
        <v>47</v>
      </c>
      <c r="D22" s="119" t="s">
        <v>64</v>
      </c>
      <c r="E22" s="95">
        <v>4980072</v>
      </c>
      <c r="F22" s="95">
        <v>0</v>
      </c>
      <c r="G22" s="95">
        <v>0</v>
      </c>
      <c r="H22" s="95">
        <v>0</v>
      </c>
      <c r="I22" s="78">
        <f t="shared" si="21"/>
        <v>0</v>
      </c>
      <c r="J22" s="78">
        <f t="shared" si="22"/>
        <v>4980072</v>
      </c>
      <c r="K22" s="78">
        <f t="shared" si="23"/>
        <v>0</v>
      </c>
      <c r="L22" s="78">
        <f t="shared" si="24"/>
        <v>4801801</v>
      </c>
      <c r="M22" s="79">
        <v>178271</v>
      </c>
      <c r="N22" s="120"/>
      <c r="O22" s="120"/>
      <c r="P22" s="120"/>
      <c r="Q22" s="121"/>
      <c r="R22" s="121"/>
      <c r="S22" s="122">
        <v>0</v>
      </c>
      <c r="T22" s="122"/>
      <c r="U22" s="122"/>
      <c r="V22" s="122">
        <v>0</v>
      </c>
      <c r="W22" s="122"/>
      <c r="X22" s="134">
        <v>0</v>
      </c>
      <c r="Y22" s="134">
        <v>0</v>
      </c>
      <c r="Z22" s="100">
        <f t="shared" si="9"/>
        <v>0</v>
      </c>
      <c r="AA22" s="134">
        <v>0</v>
      </c>
      <c r="AB22" s="134">
        <v>0</v>
      </c>
      <c r="AC22" s="100">
        <f t="shared" si="10"/>
        <v>0</v>
      </c>
      <c r="AD22" s="88">
        <v>53481</v>
      </c>
      <c r="AE22" s="88">
        <v>0</v>
      </c>
      <c r="AF22" s="102">
        <f t="shared" si="11"/>
        <v>53481</v>
      </c>
      <c r="AG22" s="122"/>
      <c r="AH22" s="88">
        <v>0</v>
      </c>
      <c r="AI22" s="88">
        <f t="shared" si="12"/>
        <v>0</v>
      </c>
      <c r="AJ22" s="135">
        <v>58520.22</v>
      </c>
      <c r="AK22" s="88"/>
      <c r="AL22" s="88"/>
      <c r="AM22" s="88"/>
      <c r="AN22" s="88"/>
      <c r="AO22" s="88"/>
      <c r="AP22" s="88"/>
      <c r="AQ22" s="88"/>
      <c r="AR22" s="88"/>
      <c r="AS22" s="88"/>
      <c r="AT22" s="88"/>
      <c r="AU22" s="88"/>
      <c r="AV22" s="88"/>
      <c r="AW22" s="88"/>
      <c r="AX22" s="88"/>
      <c r="AY22" s="88"/>
      <c r="AZ22" s="88"/>
      <c r="BA22" s="88"/>
      <c r="BB22" s="88">
        <f t="shared" si="18"/>
        <v>112001.22</v>
      </c>
      <c r="BC22" s="89">
        <f t="shared" si="19"/>
        <v>66269.78</v>
      </c>
      <c r="BD22" s="90">
        <f t="shared" si="20"/>
        <v>0</v>
      </c>
      <c r="BE22" s="90"/>
      <c r="BF22" s="109" t="s">
        <v>65</v>
      </c>
      <c r="BG22" s="15"/>
    </row>
    <row r="23" spans="1:59" ht="42">
      <c r="A23" s="76">
        <v>36</v>
      </c>
      <c r="B23" s="76" t="s">
        <v>4</v>
      </c>
      <c r="C23" s="93" t="s">
        <v>47</v>
      </c>
      <c r="D23" s="94" t="s">
        <v>66</v>
      </c>
      <c r="E23" s="95">
        <v>4963888</v>
      </c>
      <c r="F23" s="95"/>
      <c r="G23" s="95">
        <v>1901831</v>
      </c>
      <c r="H23" s="95">
        <v>79752.84000000001</v>
      </c>
      <c r="I23" s="78">
        <f t="shared" si="21"/>
        <v>1612058.53</v>
      </c>
      <c r="J23" s="78">
        <f t="shared" si="22"/>
        <v>1370245.63</v>
      </c>
      <c r="K23" s="78">
        <f t="shared" si="23"/>
        <v>3593642.37</v>
      </c>
      <c r="L23" s="78">
        <f t="shared" si="24"/>
        <v>-1533916.8399999999</v>
      </c>
      <c r="M23" s="131">
        <v>4516221</v>
      </c>
      <c r="N23" s="97">
        <f>G23+H23+M23</f>
        <v>6497804.84</v>
      </c>
      <c r="O23" s="89">
        <f>E23-N23</f>
        <v>-1533916.8399999999</v>
      </c>
      <c r="P23" s="97">
        <f>N23/E23*100</f>
        <v>130.9015199375973</v>
      </c>
      <c r="Q23" s="98" t="str">
        <f>IF(O23&gt;0,"X Asignar","Se excedió")</f>
        <v>Se excedió</v>
      </c>
      <c r="R23" s="98"/>
      <c r="S23" s="99">
        <v>0</v>
      </c>
      <c r="T23" s="99"/>
      <c r="U23" s="99"/>
      <c r="V23" s="99">
        <v>840</v>
      </c>
      <c r="W23" s="99"/>
      <c r="X23" s="88">
        <f>74284.78-840</f>
        <v>73444.78</v>
      </c>
      <c r="Y23" s="108">
        <v>325193.26</v>
      </c>
      <c r="Z23" s="100">
        <f t="shared" si="9"/>
        <v>-251748.48</v>
      </c>
      <c r="AA23" s="88">
        <v>235771.79</v>
      </c>
      <c r="AB23" s="112">
        <v>95658.81</v>
      </c>
      <c r="AC23" s="100">
        <f t="shared" si="10"/>
        <v>140112.98</v>
      </c>
      <c r="AD23" s="88">
        <v>2240848.45</v>
      </c>
      <c r="AE23" s="101">
        <v>152513.75</v>
      </c>
      <c r="AF23" s="102">
        <f t="shared" si="11"/>
        <v>2088334.7000000002</v>
      </c>
      <c r="AG23" s="88">
        <v>765771.79</v>
      </c>
      <c r="AH23" s="133">
        <v>1037852.71</v>
      </c>
      <c r="AI23" s="88">
        <f t="shared" si="12"/>
        <v>-272080.9199999999</v>
      </c>
      <c r="AJ23" s="88">
        <v>936920</v>
      </c>
      <c r="AK23" s="88"/>
      <c r="AL23" s="88"/>
      <c r="AM23" s="88">
        <v>0</v>
      </c>
      <c r="AN23" s="88"/>
      <c r="AO23" s="88">
        <f t="shared" si="13"/>
        <v>0</v>
      </c>
      <c r="AP23" s="88">
        <v>0</v>
      </c>
      <c r="AQ23" s="88"/>
      <c r="AR23" s="88">
        <f t="shared" si="14"/>
        <v>0</v>
      </c>
      <c r="AS23" s="88">
        <v>0</v>
      </c>
      <c r="AT23" s="88"/>
      <c r="AU23" s="88">
        <f t="shared" si="15"/>
        <v>0</v>
      </c>
      <c r="AV23" s="88">
        <v>0</v>
      </c>
      <c r="AW23" s="88"/>
      <c r="AX23" s="88">
        <f t="shared" si="16"/>
        <v>0</v>
      </c>
      <c r="AY23" s="88">
        <v>21158.4</v>
      </c>
      <c r="AZ23" s="88"/>
      <c r="BA23" s="88">
        <f t="shared" si="17"/>
        <v>21158.4</v>
      </c>
      <c r="BB23" s="88">
        <f t="shared" si="18"/>
        <v>4273915.210000001</v>
      </c>
      <c r="BC23" s="89">
        <f t="shared" si="19"/>
        <v>242305.7899999991</v>
      </c>
      <c r="BD23" s="88">
        <f t="shared" si="20"/>
        <v>1612058.53</v>
      </c>
      <c r="BE23" s="114"/>
      <c r="BF23" s="115" t="s">
        <v>67</v>
      </c>
      <c r="BG23" s="15"/>
    </row>
    <row r="24" spans="1:59" ht="69.75" customHeight="1">
      <c r="A24" s="76"/>
      <c r="B24" s="76" t="s">
        <v>2</v>
      </c>
      <c r="C24" s="93" t="s">
        <v>47</v>
      </c>
      <c r="D24" s="94" t="s">
        <v>68</v>
      </c>
      <c r="E24" s="95">
        <v>4852591</v>
      </c>
      <c r="F24" s="95">
        <v>0</v>
      </c>
      <c r="G24" s="95">
        <v>0</v>
      </c>
      <c r="H24" s="95">
        <v>0</v>
      </c>
      <c r="I24" s="78">
        <f t="shared" si="21"/>
        <v>0</v>
      </c>
      <c r="J24" s="78">
        <f t="shared" si="22"/>
        <v>4852591</v>
      </c>
      <c r="K24" s="78">
        <f t="shared" si="23"/>
        <v>0</v>
      </c>
      <c r="L24" s="78">
        <f t="shared" si="24"/>
        <v>4149861</v>
      </c>
      <c r="M24" s="79">
        <v>702730</v>
      </c>
      <c r="N24" s="120"/>
      <c r="O24" s="120"/>
      <c r="P24" s="120"/>
      <c r="Q24" s="121"/>
      <c r="R24" s="121"/>
      <c r="S24" s="122">
        <v>0</v>
      </c>
      <c r="T24" s="122"/>
      <c r="U24" s="122"/>
      <c r="V24" s="122">
        <v>0</v>
      </c>
      <c r="W24" s="122"/>
      <c r="X24" s="122">
        <v>0</v>
      </c>
      <c r="Y24" s="122">
        <v>0</v>
      </c>
      <c r="Z24" s="100">
        <f t="shared" si="9"/>
        <v>0</v>
      </c>
      <c r="AA24" s="99">
        <v>50000</v>
      </c>
      <c r="AB24" s="99">
        <v>0</v>
      </c>
      <c r="AC24" s="100">
        <f t="shared" si="10"/>
        <v>50000</v>
      </c>
      <c r="AD24" s="99">
        <v>50000</v>
      </c>
      <c r="AE24" s="99">
        <v>0</v>
      </c>
      <c r="AF24" s="102">
        <f t="shared" si="11"/>
        <v>50000</v>
      </c>
      <c r="AG24" s="99">
        <v>50000</v>
      </c>
      <c r="AH24" s="88">
        <v>0</v>
      </c>
      <c r="AI24" s="88">
        <f t="shared" si="12"/>
        <v>50000</v>
      </c>
      <c r="AJ24" s="88">
        <v>88530.05</v>
      </c>
      <c r="AK24" s="88"/>
      <c r="AL24" s="88">
        <f>AJ24-AK24</f>
        <v>88530.05</v>
      </c>
      <c r="AM24" s="88">
        <v>132200.4</v>
      </c>
      <c r="AN24" s="88"/>
      <c r="AO24" s="88">
        <f t="shared" si="13"/>
        <v>132200.4</v>
      </c>
      <c r="AP24" s="88">
        <v>132200.4</v>
      </c>
      <c r="AQ24" s="88"/>
      <c r="AR24" s="88">
        <f t="shared" si="14"/>
        <v>132200.4</v>
      </c>
      <c r="AS24" s="88">
        <v>147238.84</v>
      </c>
      <c r="AT24" s="88"/>
      <c r="AU24" s="88">
        <f t="shared" si="15"/>
        <v>147238.84</v>
      </c>
      <c r="AV24" s="88">
        <v>248359.995</v>
      </c>
      <c r="AW24" s="88"/>
      <c r="AX24" s="88">
        <f t="shared" si="16"/>
        <v>248359.995</v>
      </c>
      <c r="AY24" s="88">
        <v>248359.995</v>
      </c>
      <c r="AZ24" s="88"/>
      <c r="BA24" s="88">
        <f t="shared" si="17"/>
        <v>248359.995</v>
      </c>
      <c r="BB24" s="88">
        <f t="shared" si="18"/>
        <v>1146889.68</v>
      </c>
      <c r="BC24" s="89">
        <f t="shared" si="19"/>
        <v>-444159.67999999993</v>
      </c>
      <c r="BD24" s="90">
        <f t="shared" si="20"/>
        <v>0</v>
      </c>
      <c r="BE24" s="90"/>
      <c r="BF24" s="118" t="s">
        <v>54</v>
      </c>
      <c r="BG24" s="15"/>
    </row>
    <row r="25" spans="1:59" ht="42" customHeight="1">
      <c r="A25" s="76">
        <v>74</v>
      </c>
      <c r="B25" s="76" t="s">
        <v>4</v>
      </c>
      <c r="C25" s="76" t="s">
        <v>43</v>
      </c>
      <c r="D25" s="94" t="s">
        <v>69</v>
      </c>
      <c r="E25" s="110">
        <v>4847404</v>
      </c>
      <c r="F25" s="110">
        <v>2523000</v>
      </c>
      <c r="G25" s="110">
        <v>0</v>
      </c>
      <c r="H25" s="110">
        <v>91439.5</v>
      </c>
      <c r="I25" s="78">
        <f t="shared" si="21"/>
        <v>24300</v>
      </c>
      <c r="J25" s="78">
        <f t="shared" si="22"/>
        <v>4731664.5</v>
      </c>
      <c r="K25" s="78">
        <f t="shared" si="23"/>
        <v>115739.5</v>
      </c>
      <c r="L25" s="78">
        <f t="shared" si="24"/>
        <v>4465521.5</v>
      </c>
      <c r="M25" s="131">
        <v>290443</v>
      </c>
      <c r="N25" s="82">
        <f>G25+H25+M25</f>
        <v>381882.5</v>
      </c>
      <c r="O25" s="82">
        <f>E25-N25</f>
        <v>4465521.5</v>
      </c>
      <c r="P25" s="82">
        <f>N25/E25*100</f>
        <v>7.878082784104647</v>
      </c>
      <c r="Q25" s="136" t="str">
        <f>IF(O25&gt;0,"X Asignar","Se excedió")</f>
        <v>X Asignar</v>
      </c>
      <c r="R25" s="136"/>
      <c r="S25" s="110">
        <v>0</v>
      </c>
      <c r="T25" s="110"/>
      <c r="U25" s="110"/>
      <c r="V25" s="99">
        <v>24300</v>
      </c>
      <c r="W25" s="110"/>
      <c r="X25" s="102">
        <v>0</v>
      </c>
      <c r="Y25" s="108">
        <v>0</v>
      </c>
      <c r="Z25" s="100">
        <f t="shared" si="9"/>
        <v>0</v>
      </c>
      <c r="AA25" s="102">
        <v>0</v>
      </c>
      <c r="AB25" s="102">
        <v>0</v>
      </c>
      <c r="AC25" s="100">
        <f t="shared" si="10"/>
        <v>0</v>
      </c>
      <c r="AD25" s="102">
        <v>11100</v>
      </c>
      <c r="AE25" s="102">
        <v>0</v>
      </c>
      <c r="AF25" s="102">
        <f t="shared" si="11"/>
        <v>11100</v>
      </c>
      <c r="AG25" s="102">
        <v>0</v>
      </c>
      <c r="AH25" s="87">
        <v>0</v>
      </c>
      <c r="AI25" s="88">
        <f t="shared" si="12"/>
        <v>0</v>
      </c>
      <c r="AJ25" s="88">
        <v>11100</v>
      </c>
      <c r="AK25" s="88"/>
      <c r="AL25" s="88"/>
      <c r="AM25" s="88">
        <v>3000</v>
      </c>
      <c r="AN25" s="88"/>
      <c r="AO25" s="88">
        <f t="shared" si="13"/>
        <v>3000</v>
      </c>
      <c r="AP25" s="88">
        <v>1587850</v>
      </c>
      <c r="AQ25" s="88"/>
      <c r="AR25" s="88">
        <f t="shared" si="14"/>
        <v>1587850</v>
      </c>
      <c r="AS25" s="88">
        <v>97280</v>
      </c>
      <c r="AT25" s="88"/>
      <c r="AU25" s="88">
        <f t="shared" si="15"/>
        <v>97280</v>
      </c>
      <c r="AV25" s="88">
        <v>90046.33</v>
      </c>
      <c r="AW25" s="88"/>
      <c r="AX25" s="88">
        <f t="shared" si="16"/>
        <v>90046.33</v>
      </c>
      <c r="AY25" s="88">
        <v>123323</v>
      </c>
      <c r="AZ25" s="88"/>
      <c r="BA25" s="88">
        <f t="shared" si="17"/>
        <v>123323</v>
      </c>
      <c r="BB25" s="88">
        <f t="shared" si="18"/>
        <v>1923699.33</v>
      </c>
      <c r="BC25" s="82">
        <f t="shared" si="19"/>
        <v>-1633256.33</v>
      </c>
      <c r="BD25" s="125">
        <f t="shared" si="20"/>
        <v>24300</v>
      </c>
      <c r="BE25" s="90"/>
      <c r="BF25" s="118" t="s">
        <v>54</v>
      </c>
      <c r="BG25" s="105" t="s">
        <v>46</v>
      </c>
    </row>
    <row r="26" spans="1:59" ht="41.25" customHeight="1">
      <c r="A26" s="76"/>
      <c r="B26" s="76" t="s">
        <v>2</v>
      </c>
      <c r="C26" s="93" t="s">
        <v>47</v>
      </c>
      <c r="D26" s="94" t="s">
        <v>70</v>
      </c>
      <c r="E26" s="95">
        <v>4800326</v>
      </c>
      <c r="F26" s="95">
        <v>0</v>
      </c>
      <c r="G26" s="95">
        <f>596542.71+731964.57</f>
        <v>1328507.2799999998</v>
      </c>
      <c r="H26" s="95">
        <v>450569.17</v>
      </c>
      <c r="I26" s="78">
        <f t="shared" si="21"/>
        <v>1583136.2300000002</v>
      </c>
      <c r="J26" s="78">
        <f t="shared" si="22"/>
        <v>1438113.3200000003</v>
      </c>
      <c r="K26" s="78">
        <f t="shared" si="23"/>
        <v>3362212.6799999997</v>
      </c>
      <c r="L26" s="78">
        <f t="shared" si="24"/>
        <v>-408791.4499999997</v>
      </c>
      <c r="M26" s="79">
        <v>3430041</v>
      </c>
      <c r="N26" s="120"/>
      <c r="O26" s="120"/>
      <c r="P26" s="120"/>
      <c r="Q26" s="121"/>
      <c r="R26" s="121"/>
      <c r="S26" s="122"/>
      <c r="T26" s="122"/>
      <c r="U26" s="122"/>
      <c r="V26" s="137">
        <v>72704</v>
      </c>
      <c r="W26" s="122"/>
      <c r="X26" s="88">
        <v>1200000</v>
      </c>
      <c r="Y26" s="99">
        <v>36210</v>
      </c>
      <c r="Z26" s="100">
        <f t="shared" si="9"/>
        <v>1163790</v>
      </c>
      <c r="AA26" s="88">
        <v>1578361</v>
      </c>
      <c r="AB26" s="112">
        <v>492439.14</v>
      </c>
      <c r="AC26" s="100">
        <f t="shared" si="10"/>
        <v>1085921.8599999999</v>
      </c>
      <c r="AD26" s="88">
        <v>382633.25</v>
      </c>
      <c r="AE26" s="101">
        <v>885439.2300000001</v>
      </c>
      <c r="AF26" s="102">
        <f t="shared" si="11"/>
        <v>-502805.9800000001</v>
      </c>
      <c r="AG26" s="88">
        <v>96812.6</v>
      </c>
      <c r="AH26" s="128">
        <v>96343.86</v>
      </c>
      <c r="AI26" s="88">
        <f t="shared" si="12"/>
        <v>468.74000000000524</v>
      </c>
      <c r="AJ26" s="88">
        <v>0</v>
      </c>
      <c r="AK26" s="88"/>
      <c r="AL26" s="88">
        <f>AJ26-AK26</f>
        <v>0</v>
      </c>
      <c r="AM26" s="88">
        <v>20000</v>
      </c>
      <c r="AN26" s="88"/>
      <c r="AO26" s="88">
        <f t="shared" si="13"/>
        <v>20000</v>
      </c>
      <c r="AP26" s="88">
        <v>0</v>
      </c>
      <c r="AQ26" s="88"/>
      <c r="AR26" s="88">
        <f t="shared" si="14"/>
        <v>0</v>
      </c>
      <c r="AS26" s="88">
        <v>0</v>
      </c>
      <c r="AT26" s="88"/>
      <c r="AU26" s="88">
        <f t="shared" si="15"/>
        <v>0</v>
      </c>
      <c r="AV26" s="88">
        <v>0</v>
      </c>
      <c r="AW26" s="88"/>
      <c r="AX26" s="88">
        <f t="shared" si="16"/>
        <v>0</v>
      </c>
      <c r="AY26" s="88">
        <v>0</v>
      </c>
      <c r="AZ26" s="88"/>
      <c r="BA26" s="88">
        <f t="shared" si="17"/>
        <v>0</v>
      </c>
      <c r="BB26" s="88">
        <f t="shared" si="18"/>
        <v>3277806.85</v>
      </c>
      <c r="BC26" s="89">
        <f t="shared" si="19"/>
        <v>152234.1499999999</v>
      </c>
      <c r="BD26" s="90">
        <f t="shared" si="20"/>
        <v>1583136.2300000002</v>
      </c>
      <c r="BE26" s="90"/>
      <c r="BF26" s="118" t="s">
        <v>54</v>
      </c>
      <c r="BG26" s="15"/>
    </row>
    <row r="27" spans="1:59" ht="94.5">
      <c r="A27" s="76"/>
      <c r="B27" s="76" t="s">
        <v>3</v>
      </c>
      <c r="C27" s="93" t="s">
        <v>47</v>
      </c>
      <c r="D27" s="119" t="s">
        <v>71</v>
      </c>
      <c r="E27" s="95">
        <v>4749803</v>
      </c>
      <c r="F27" s="95">
        <v>0</v>
      </c>
      <c r="G27" s="95">
        <v>0</v>
      </c>
      <c r="H27" s="95">
        <v>0</v>
      </c>
      <c r="I27" s="78">
        <f t="shared" si="21"/>
        <v>0</v>
      </c>
      <c r="J27" s="78">
        <f t="shared" si="22"/>
        <v>4749803</v>
      </c>
      <c r="K27" s="78">
        <f t="shared" si="23"/>
        <v>0</v>
      </c>
      <c r="L27" s="78">
        <f t="shared" si="24"/>
        <v>4607309</v>
      </c>
      <c r="M27" s="79">
        <v>142494</v>
      </c>
      <c r="N27" s="120"/>
      <c r="O27" s="120"/>
      <c r="P27" s="120"/>
      <c r="Q27" s="121"/>
      <c r="R27" s="121"/>
      <c r="S27" s="122">
        <v>0</v>
      </c>
      <c r="T27" s="122"/>
      <c r="U27" s="122"/>
      <c r="V27" s="122">
        <v>0</v>
      </c>
      <c r="W27" s="122"/>
      <c r="X27" s="134">
        <v>0</v>
      </c>
      <c r="Y27" s="134">
        <v>0</v>
      </c>
      <c r="Z27" s="100">
        <f t="shared" si="9"/>
        <v>0</v>
      </c>
      <c r="AA27" s="134">
        <v>0</v>
      </c>
      <c r="AB27" s="134">
        <v>0</v>
      </c>
      <c r="AC27" s="100">
        <f t="shared" si="10"/>
        <v>0</v>
      </c>
      <c r="AD27" s="122">
        <v>56997.6</v>
      </c>
      <c r="AE27" s="122">
        <v>0</v>
      </c>
      <c r="AF27" s="102">
        <f t="shared" si="11"/>
        <v>56997.6</v>
      </c>
      <c r="AG27" s="122"/>
      <c r="AH27" s="88">
        <v>0</v>
      </c>
      <c r="AI27" s="88">
        <f t="shared" si="12"/>
        <v>0</v>
      </c>
      <c r="AJ27" s="88"/>
      <c r="AK27" s="88"/>
      <c r="AL27" s="88"/>
      <c r="AM27" s="88"/>
      <c r="AN27" s="88"/>
      <c r="AO27" s="88"/>
      <c r="AP27" s="88"/>
      <c r="AQ27" s="88"/>
      <c r="AR27" s="88"/>
      <c r="AS27" s="88"/>
      <c r="AT27" s="88"/>
      <c r="AU27" s="88"/>
      <c r="AV27" s="88"/>
      <c r="AW27" s="88"/>
      <c r="AX27" s="88"/>
      <c r="AY27" s="88"/>
      <c r="AZ27" s="88"/>
      <c r="BA27" s="88"/>
      <c r="BB27" s="88">
        <f t="shared" si="18"/>
        <v>56997.6</v>
      </c>
      <c r="BC27" s="89">
        <f t="shared" si="19"/>
        <v>85496.4</v>
      </c>
      <c r="BD27" s="90">
        <f t="shared" si="20"/>
        <v>0</v>
      </c>
      <c r="BE27" s="90"/>
      <c r="BF27" s="118" t="s">
        <v>54</v>
      </c>
      <c r="BG27" s="15"/>
    </row>
    <row r="28" spans="1:59" ht="57.75" customHeight="1">
      <c r="A28" s="76"/>
      <c r="B28" s="76" t="s">
        <v>3</v>
      </c>
      <c r="C28" s="93" t="s">
        <v>47</v>
      </c>
      <c r="D28" s="119" t="s">
        <v>72</v>
      </c>
      <c r="E28" s="95">
        <v>4455564</v>
      </c>
      <c r="F28" s="95">
        <v>0</v>
      </c>
      <c r="G28" s="95">
        <v>0</v>
      </c>
      <c r="H28" s="95">
        <v>0</v>
      </c>
      <c r="I28" s="78">
        <f t="shared" si="21"/>
        <v>50311</v>
      </c>
      <c r="J28" s="78">
        <f t="shared" si="22"/>
        <v>4405253</v>
      </c>
      <c r="K28" s="78">
        <f t="shared" si="23"/>
        <v>50311</v>
      </c>
      <c r="L28" s="78">
        <f t="shared" si="24"/>
        <v>4287862</v>
      </c>
      <c r="M28" s="138">
        <v>167702</v>
      </c>
      <c r="N28" s="120"/>
      <c r="O28" s="120"/>
      <c r="P28" s="120"/>
      <c r="Q28" s="121"/>
      <c r="R28" s="121"/>
      <c r="S28" s="122">
        <v>0</v>
      </c>
      <c r="T28" s="122"/>
      <c r="U28" s="122"/>
      <c r="V28" s="122">
        <v>0</v>
      </c>
      <c r="W28" s="122"/>
      <c r="X28" s="122">
        <v>0</v>
      </c>
      <c r="Y28" s="122">
        <v>0</v>
      </c>
      <c r="Z28" s="100">
        <f t="shared" si="9"/>
        <v>0</v>
      </c>
      <c r="AA28" s="88">
        <v>50311</v>
      </c>
      <c r="AB28" s="88">
        <v>50311</v>
      </c>
      <c r="AC28" s="100">
        <f t="shared" si="10"/>
        <v>0</v>
      </c>
      <c r="AD28" s="122">
        <v>0</v>
      </c>
      <c r="AE28" s="122">
        <v>0</v>
      </c>
      <c r="AF28" s="102">
        <f t="shared" si="11"/>
        <v>0</v>
      </c>
      <c r="AG28" s="122"/>
      <c r="AH28" s="88">
        <v>0</v>
      </c>
      <c r="AI28" s="88">
        <f t="shared" si="12"/>
        <v>0</v>
      </c>
      <c r="AJ28" s="88">
        <v>117391</v>
      </c>
      <c r="AK28" s="88"/>
      <c r="AL28" s="88"/>
      <c r="AM28" s="88"/>
      <c r="AN28" s="88"/>
      <c r="AO28" s="88"/>
      <c r="AP28" s="88"/>
      <c r="AQ28" s="88"/>
      <c r="AR28" s="88"/>
      <c r="AS28" s="88"/>
      <c r="AT28" s="88"/>
      <c r="AU28" s="88"/>
      <c r="AV28" s="88"/>
      <c r="AW28" s="88"/>
      <c r="AX28" s="88"/>
      <c r="AY28" s="88"/>
      <c r="AZ28" s="88"/>
      <c r="BA28" s="88"/>
      <c r="BB28" s="88">
        <f t="shared" si="18"/>
        <v>167702</v>
      </c>
      <c r="BC28" s="89">
        <f t="shared" si="19"/>
        <v>0</v>
      </c>
      <c r="BD28" s="90">
        <f t="shared" si="20"/>
        <v>50311</v>
      </c>
      <c r="BE28" s="90"/>
      <c r="BF28" s="118" t="s">
        <v>54</v>
      </c>
      <c r="BG28" s="15"/>
    </row>
    <row r="29" spans="1:59" ht="60" customHeight="1">
      <c r="A29" s="76">
        <v>42</v>
      </c>
      <c r="B29" s="76" t="s">
        <v>4</v>
      </c>
      <c r="C29" s="93" t="s">
        <v>47</v>
      </c>
      <c r="D29" s="139" t="s">
        <v>73</v>
      </c>
      <c r="E29" s="110">
        <v>4385172</v>
      </c>
      <c r="F29" s="110">
        <v>940921</v>
      </c>
      <c r="G29" s="110">
        <v>0</v>
      </c>
      <c r="H29" s="110">
        <v>0</v>
      </c>
      <c r="I29" s="78">
        <f t="shared" si="21"/>
        <v>0</v>
      </c>
      <c r="J29" s="78">
        <f t="shared" si="22"/>
        <v>4385172</v>
      </c>
      <c r="K29" s="78">
        <f t="shared" si="23"/>
        <v>0</v>
      </c>
      <c r="L29" s="78">
        <f t="shared" si="24"/>
        <v>4385172</v>
      </c>
      <c r="M29" s="79">
        <v>0</v>
      </c>
      <c r="N29" s="89">
        <f>G29+H29+M29</f>
        <v>0</v>
      </c>
      <c r="O29" s="89">
        <f>E29-N29</f>
        <v>4385172</v>
      </c>
      <c r="P29" s="89">
        <f>N29/E29*100</f>
        <v>0</v>
      </c>
      <c r="Q29" s="111" t="str">
        <f>IF(O29&gt;0,"X Asignar","Se excedió")</f>
        <v>X Asignar</v>
      </c>
      <c r="R29" s="111"/>
      <c r="S29" s="108">
        <v>0</v>
      </c>
      <c r="T29" s="108"/>
      <c r="U29" s="108"/>
      <c r="V29" s="108">
        <v>0</v>
      </c>
      <c r="W29" s="108"/>
      <c r="X29" s="88"/>
      <c r="Y29" s="108">
        <v>0</v>
      </c>
      <c r="Z29" s="100">
        <f t="shared" si="9"/>
        <v>0</v>
      </c>
      <c r="AA29" s="88">
        <v>1000</v>
      </c>
      <c r="AB29" s="88">
        <v>0</v>
      </c>
      <c r="AC29" s="100">
        <f t="shared" si="10"/>
        <v>1000</v>
      </c>
      <c r="AD29" s="88"/>
      <c r="AE29" s="88"/>
      <c r="AF29" s="102">
        <f t="shared" si="11"/>
        <v>0</v>
      </c>
      <c r="AG29" s="88"/>
      <c r="AH29" s="87">
        <v>0</v>
      </c>
      <c r="AI29" s="88">
        <f t="shared" si="12"/>
        <v>0</v>
      </c>
      <c r="AJ29" s="88"/>
      <c r="AK29" s="88"/>
      <c r="AL29" s="88"/>
      <c r="AM29" s="88"/>
      <c r="AN29" s="88"/>
      <c r="AO29" s="88">
        <f t="shared" si="13"/>
        <v>0</v>
      </c>
      <c r="AP29" s="88"/>
      <c r="AQ29" s="88"/>
      <c r="AR29" s="88">
        <f t="shared" si="14"/>
        <v>0</v>
      </c>
      <c r="AS29" s="88"/>
      <c r="AT29" s="88"/>
      <c r="AU29" s="88">
        <f t="shared" si="15"/>
        <v>0</v>
      </c>
      <c r="AV29" s="88"/>
      <c r="AW29" s="88"/>
      <c r="AX29" s="88">
        <f t="shared" si="16"/>
        <v>0</v>
      </c>
      <c r="AY29" s="88"/>
      <c r="AZ29" s="88"/>
      <c r="BA29" s="88">
        <f t="shared" si="17"/>
        <v>0</v>
      </c>
      <c r="BB29" s="88">
        <f t="shared" si="18"/>
        <v>1000</v>
      </c>
      <c r="BC29" s="89">
        <f t="shared" si="19"/>
        <v>-1000</v>
      </c>
      <c r="BD29" s="89">
        <f t="shared" si="20"/>
        <v>0</v>
      </c>
      <c r="BE29" s="90"/>
      <c r="BF29" s="118" t="s">
        <v>74</v>
      </c>
      <c r="BG29" s="15"/>
    </row>
    <row r="30" spans="1:59" ht="46.5" customHeight="1">
      <c r="A30" s="76"/>
      <c r="B30" s="76" t="s">
        <v>2</v>
      </c>
      <c r="C30" s="93" t="s">
        <v>47</v>
      </c>
      <c r="D30" s="94" t="s">
        <v>75</v>
      </c>
      <c r="E30" s="110">
        <v>3984255</v>
      </c>
      <c r="F30" s="110">
        <v>4497730</v>
      </c>
      <c r="G30" s="95">
        <v>0</v>
      </c>
      <c r="H30" s="95">
        <v>0</v>
      </c>
      <c r="I30" s="78">
        <f t="shared" si="21"/>
        <v>482367.56</v>
      </c>
      <c r="J30" s="78">
        <f t="shared" si="22"/>
        <v>3501887.44</v>
      </c>
      <c r="K30" s="78">
        <f t="shared" si="23"/>
        <v>482367.56</v>
      </c>
      <c r="L30" s="78">
        <f t="shared" si="24"/>
        <v>-17452</v>
      </c>
      <c r="M30" s="79">
        <v>4001707</v>
      </c>
      <c r="N30" s="120"/>
      <c r="O30" s="120"/>
      <c r="P30" s="120"/>
      <c r="Q30" s="121"/>
      <c r="R30" s="121"/>
      <c r="S30" s="140">
        <v>5503.95</v>
      </c>
      <c r="T30" s="108"/>
      <c r="U30" s="108"/>
      <c r="V30" s="88">
        <v>3923.84</v>
      </c>
      <c r="W30" s="108"/>
      <c r="X30" s="123">
        <v>82528.32</v>
      </c>
      <c r="Y30" s="123">
        <v>64146.58</v>
      </c>
      <c r="Z30" s="100">
        <f t="shared" si="9"/>
        <v>18381.740000000005</v>
      </c>
      <c r="AA30" s="123">
        <v>182928.32</v>
      </c>
      <c r="AB30" s="112">
        <v>30367.52</v>
      </c>
      <c r="AC30" s="100">
        <f t="shared" si="10"/>
        <v>152560.80000000002</v>
      </c>
      <c r="AD30" s="123">
        <v>97243.32</v>
      </c>
      <c r="AE30" s="101">
        <v>23689.78</v>
      </c>
      <c r="AF30" s="102">
        <f t="shared" si="11"/>
        <v>73553.54000000001</v>
      </c>
      <c r="AG30" s="123">
        <v>102743.32</v>
      </c>
      <c r="AH30" s="128">
        <v>354735.89</v>
      </c>
      <c r="AI30" s="88">
        <f t="shared" si="12"/>
        <v>-251992.57</v>
      </c>
      <c r="AJ30" s="88">
        <v>95528.32</v>
      </c>
      <c r="AK30" s="88"/>
      <c r="AL30" s="88">
        <f>AJ30-AK30</f>
        <v>95528.32</v>
      </c>
      <c r="AM30" s="88">
        <v>93735.82</v>
      </c>
      <c r="AN30" s="88"/>
      <c r="AO30" s="88">
        <f t="shared" si="13"/>
        <v>93735.82</v>
      </c>
      <c r="AP30" s="88">
        <v>91085.82</v>
      </c>
      <c r="AQ30" s="88"/>
      <c r="AR30" s="88">
        <f t="shared" si="14"/>
        <v>91085.82</v>
      </c>
      <c r="AS30" s="88">
        <v>91505.82</v>
      </c>
      <c r="AT30" s="88"/>
      <c r="AU30" s="88">
        <f t="shared" si="15"/>
        <v>91505.82</v>
      </c>
      <c r="AV30" s="88">
        <v>93200.82</v>
      </c>
      <c r="AW30" s="88"/>
      <c r="AX30" s="88">
        <f t="shared" si="16"/>
        <v>93200.82</v>
      </c>
      <c r="AY30" s="88">
        <v>185200.82</v>
      </c>
      <c r="AZ30" s="88"/>
      <c r="BA30" s="88">
        <f t="shared" si="17"/>
        <v>185200.82</v>
      </c>
      <c r="BB30" s="88">
        <f t="shared" si="18"/>
        <v>1115700.7000000004</v>
      </c>
      <c r="BC30" s="89">
        <f t="shared" si="19"/>
        <v>2886006.3</v>
      </c>
      <c r="BD30" s="89">
        <f t="shared" si="20"/>
        <v>482367.56</v>
      </c>
      <c r="BE30" s="90"/>
      <c r="BF30" s="141" t="s">
        <v>76</v>
      </c>
      <c r="BG30" s="15"/>
    </row>
    <row r="31" spans="1:193" ht="57.75" customHeight="1">
      <c r="A31" s="76"/>
      <c r="B31" s="76" t="s">
        <v>3</v>
      </c>
      <c r="C31" s="93" t="s">
        <v>47</v>
      </c>
      <c r="D31" s="119" t="s">
        <v>77</v>
      </c>
      <c r="E31" s="95">
        <v>3980737</v>
      </c>
      <c r="F31" s="95">
        <v>0</v>
      </c>
      <c r="G31" s="95"/>
      <c r="H31" s="95"/>
      <c r="I31" s="78">
        <f t="shared" si="21"/>
        <v>31873.03</v>
      </c>
      <c r="J31" s="78">
        <f t="shared" si="22"/>
        <v>3948863.97</v>
      </c>
      <c r="K31" s="78">
        <f t="shared" si="23"/>
        <v>31873.03</v>
      </c>
      <c r="L31" s="78">
        <f t="shared" si="24"/>
        <v>3868901</v>
      </c>
      <c r="M31" s="79">
        <v>111836</v>
      </c>
      <c r="N31" s="120"/>
      <c r="O31" s="120"/>
      <c r="P31" s="120"/>
      <c r="Q31" s="121"/>
      <c r="R31" s="121"/>
      <c r="S31" s="122">
        <v>0</v>
      </c>
      <c r="T31" s="122"/>
      <c r="U31" s="122"/>
      <c r="V31" s="122">
        <v>0</v>
      </c>
      <c r="W31" s="122"/>
      <c r="X31" s="134">
        <v>33551</v>
      </c>
      <c r="Y31" s="142">
        <v>31873.03</v>
      </c>
      <c r="Z31" s="100">
        <f t="shared" si="9"/>
        <v>1677.9700000000012</v>
      </c>
      <c r="AA31" s="134">
        <v>0</v>
      </c>
      <c r="AB31" s="88">
        <v>0</v>
      </c>
      <c r="AC31" s="100">
        <f t="shared" si="10"/>
        <v>0</v>
      </c>
      <c r="AD31" s="122">
        <v>0</v>
      </c>
      <c r="AE31" s="122">
        <v>0</v>
      </c>
      <c r="AF31" s="102">
        <f t="shared" si="11"/>
        <v>0</v>
      </c>
      <c r="AG31" s="122"/>
      <c r="AH31" s="88">
        <v>0</v>
      </c>
      <c r="AI31" s="88">
        <f t="shared" si="12"/>
        <v>0</v>
      </c>
      <c r="AJ31" s="88">
        <v>79962.97</v>
      </c>
      <c r="AK31" s="88"/>
      <c r="AL31" s="88"/>
      <c r="AM31" s="88"/>
      <c r="AN31" s="88"/>
      <c r="AO31" s="88"/>
      <c r="AP31" s="88"/>
      <c r="AQ31" s="88"/>
      <c r="AR31" s="88"/>
      <c r="AS31" s="88"/>
      <c r="AT31" s="88"/>
      <c r="AU31" s="88"/>
      <c r="AV31" s="88"/>
      <c r="AW31" s="88"/>
      <c r="AX31" s="88"/>
      <c r="AY31" s="88"/>
      <c r="AZ31" s="88"/>
      <c r="BA31" s="88"/>
      <c r="BB31" s="88">
        <f t="shared" si="18"/>
        <v>113513.97</v>
      </c>
      <c r="BC31" s="89">
        <f t="shared" si="19"/>
        <v>-1677.9700000000012</v>
      </c>
      <c r="BD31" s="90">
        <f t="shared" si="20"/>
        <v>31873.03</v>
      </c>
      <c r="BE31" s="90"/>
      <c r="BF31" s="118" t="s">
        <v>54</v>
      </c>
      <c r="BG31" s="143"/>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row>
    <row r="32" spans="1:193" ht="30.75" customHeight="1">
      <c r="A32" s="76">
        <v>52</v>
      </c>
      <c r="B32" s="76" t="s">
        <v>4</v>
      </c>
      <c r="C32" s="93" t="s">
        <v>47</v>
      </c>
      <c r="D32" s="94" t="s">
        <v>78</v>
      </c>
      <c r="E32" s="95">
        <v>3732376</v>
      </c>
      <c r="F32" s="95"/>
      <c r="G32" s="95">
        <v>508746</v>
      </c>
      <c r="H32" s="95">
        <v>2791257.9300000006</v>
      </c>
      <c r="I32" s="78">
        <f t="shared" si="21"/>
        <v>100525.01000000001</v>
      </c>
      <c r="J32" s="78">
        <f t="shared" si="22"/>
        <v>331847.0599999996</v>
      </c>
      <c r="K32" s="78">
        <f t="shared" si="23"/>
        <v>3400528.9400000004</v>
      </c>
      <c r="L32" s="78">
        <f t="shared" si="24"/>
        <v>5360.069999999367</v>
      </c>
      <c r="M32" s="145">
        <v>427012</v>
      </c>
      <c r="N32" s="97">
        <f>G32+H32+M32</f>
        <v>3727015.9300000006</v>
      </c>
      <c r="O32" s="97">
        <f>E32-N32</f>
        <v>5360.069999999367</v>
      </c>
      <c r="P32" s="97">
        <f>N32/E32*100</f>
        <v>99.85638987068829</v>
      </c>
      <c r="Q32" s="98" t="str">
        <f>IF(O32&gt;0,"X Asignar","Se excedió")</f>
        <v>X Asignar</v>
      </c>
      <c r="R32" s="98"/>
      <c r="S32" s="99">
        <v>0</v>
      </c>
      <c r="T32" s="99"/>
      <c r="U32" s="99"/>
      <c r="V32" s="99">
        <v>170</v>
      </c>
      <c r="W32" s="99"/>
      <c r="X32" s="88">
        <v>110213.45</v>
      </c>
      <c r="Y32" s="108">
        <v>86376.44</v>
      </c>
      <c r="Z32" s="100">
        <f t="shared" si="9"/>
        <v>23837.009999999995</v>
      </c>
      <c r="AA32" s="88">
        <v>18478.57</v>
      </c>
      <c r="AB32" s="88">
        <v>13978.57</v>
      </c>
      <c r="AC32" s="102">
        <f t="shared" si="10"/>
        <v>4500</v>
      </c>
      <c r="AD32" s="88"/>
      <c r="AE32" s="88">
        <v>0</v>
      </c>
      <c r="AF32" s="102">
        <f t="shared" si="11"/>
        <v>0</v>
      </c>
      <c r="AG32" s="88">
        <v>0</v>
      </c>
      <c r="AH32" s="87">
        <v>0</v>
      </c>
      <c r="AI32" s="88">
        <v>0</v>
      </c>
      <c r="AJ32" s="88">
        <v>15400</v>
      </c>
      <c r="AK32" s="88">
        <v>0</v>
      </c>
      <c r="AL32" s="88"/>
      <c r="AM32" s="88">
        <v>0</v>
      </c>
      <c r="AN32" s="88">
        <v>0</v>
      </c>
      <c r="AO32" s="88">
        <v>0</v>
      </c>
      <c r="AP32" s="88">
        <v>0</v>
      </c>
      <c r="AQ32" s="88">
        <v>0</v>
      </c>
      <c r="AR32" s="88">
        <v>0</v>
      </c>
      <c r="AS32" s="88">
        <v>0</v>
      </c>
      <c r="AT32" s="88">
        <v>0</v>
      </c>
      <c r="AU32" s="88">
        <v>0</v>
      </c>
      <c r="AV32" s="88">
        <v>0</v>
      </c>
      <c r="AW32" s="88">
        <v>0</v>
      </c>
      <c r="AX32" s="88">
        <v>0</v>
      </c>
      <c r="AY32" s="88">
        <v>0</v>
      </c>
      <c r="AZ32" s="88"/>
      <c r="BA32" s="88">
        <f t="shared" si="17"/>
        <v>0</v>
      </c>
      <c r="BB32" s="88">
        <f t="shared" si="18"/>
        <v>144092.02</v>
      </c>
      <c r="BC32" s="89">
        <f t="shared" si="19"/>
        <v>282919.98</v>
      </c>
      <c r="BD32" s="88">
        <f t="shared" si="20"/>
        <v>100525.01000000001</v>
      </c>
      <c r="BE32" s="90"/>
      <c r="BF32" s="104"/>
      <c r="BG32" s="143"/>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row>
    <row r="33" spans="1:193" ht="42" customHeight="1">
      <c r="A33" s="76">
        <v>65</v>
      </c>
      <c r="B33" s="76" t="s">
        <v>4</v>
      </c>
      <c r="C33" s="93" t="s">
        <v>47</v>
      </c>
      <c r="D33" s="94" t="s">
        <v>79</v>
      </c>
      <c r="E33" s="95">
        <v>3716187</v>
      </c>
      <c r="F33" s="95"/>
      <c r="G33" s="95">
        <v>0</v>
      </c>
      <c r="H33" s="95">
        <v>2375162.6799999997</v>
      </c>
      <c r="I33" s="78">
        <f t="shared" si="21"/>
        <v>518274.15</v>
      </c>
      <c r="J33" s="78">
        <f t="shared" si="22"/>
        <v>822750.1700000004</v>
      </c>
      <c r="K33" s="78">
        <f t="shared" si="23"/>
        <v>2893436.8299999996</v>
      </c>
      <c r="L33" s="78">
        <f t="shared" si="24"/>
        <v>-553034.6799999997</v>
      </c>
      <c r="M33" s="131">
        <v>1894059</v>
      </c>
      <c r="N33" s="97">
        <f>G33+H33+M33</f>
        <v>4269221.68</v>
      </c>
      <c r="O33" s="97">
        <f>E33-N33</f>
        <v>-553034.6799999997</v>
      </c>
      <c r="P33" s="97">
        <f>N33/E33*100</f>
        <v>114.88177747782875</v>
      </c>
      <c r="Q33" s="98" t="str">
        <f>IF(O33&gt;0,"X Asignar","Se excedió")</f>
        <v>Se excedió</v>
      </c>
      <c r="R33" s="98"/>
      <c r="S33" s="99">
        <v>0</v>
      </c>
      <c r="T33" s="99"/>
      <c r="U33" s="99"/>
      <c r="V33" s="99">
        <v>1020</v>
      </c>
      <c r="W33" s="99"/>
      <c r="X33" s="88">
        <v>36545.89</v>
      </c>
      <c r="Y33" s="108">
        <v>18500</v>
      </c>
      <c r="Z33" s="100">
        <f t="shared" si="9"/>
        <v>18045.89</v>
      </c>
      <c r="AA33" s="88">
        <v>291475.45</v>
      </c>
      <c r="AB33" s="112">
        <v>30304.15</v>
      </c>
      <c r="AC33" s="102">
        <f t="shared" si="10"/>
        <v>261171.30000000002</v>
      </c>
      <c r="AD33" s="88">
        <v>246034.23</v>
      </c>
      <c r="AE33" s="101">
        <v>460750</v>
      </c>
      <c r="AF33" s="102">
        <f t="shared" si="11"/>
        <v>-214715.77</v>
      </c>
      <c r="AG33" s="88">
        <v>289786.78</v>
      </c>
      <c r="AH33" s="146">
        <v>7700</v>
      </c>
      <c r="AI33" s="88">
        <f t="shared" si="12"/>
        <v>282086.78</v>
      </c>
      <c r="AJ33" s="88">
        <v>273775</v>
      </c>
      <c r="AK33" s="88"/>
      <c r="AL33" s="88"/>
      <c r="AM33" s="88">
        <v>288457.34</v>
      </c>
      <c r="AN33" s="88"/>
      <c r="AO33" s="88">
        <f t="shared" si="13"/>
        <v>288457.34</v>
      </c>
      <c r="AP33" s="88">
        <v>160744.59</v>
      </c>
      <c r="AQ33" s="88"/>
      <c r="AR33" s="88">
        <f t="shared" si="14"/>
        <v>160744.59</v>
      </c>
      <c r="AS33" s="88">
        <v>0</v>
      </c>
      <c r="AT33" s="88"/>
      <c r="AU33" s="88">
        <f t="shared" si="15"/>
        <v>0</v>
      </c>
      <c r="AV33" s="88">
        <v>0</v>
      </c>
      <c r="AW33" s="88"/>
      <c r="AX33" s="88">
        <f t="shared" si="16"/>
        <v>0</v>
      </c>
      <c r="AY33" s="88">
        <v>0</v>
      </c>
      <c r="AZ33" s="88"/>
      <c r="BA33" s="88">
        <f t="shared" si="17"/>
        <v>0</v>
      </c>
      <c r="BB33" s="88">
        <f t="shared" si="18"/>
        <v>1586819.2800000003</v>
      </c>
      <c r="BC33" s="89">
        <f t="shared" si="19"/>
        <v>307239.71999999974</v>
      </c>
      <c r="BD33" s="88">
        <f t="shared" si="20"/>
        <v>518274.15</v>
      </c>
      <c r="BE33" s="114"/>
      <c r="BF33" s="147"/>
      <c r="BG33" s="143"/>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row>
    <row r="34" spans="1:59" ht="75" customHeight="1">
      <c r="A34" s="76"/>
      <c r="B34" s="76" t="s">
        <v>3</v>
      </c>
      <c r="C34" s="93" t="s">
        <v>47</v>
      </c>
      <c r="D34" s="119" t="s">
        <v>80</v>
      </c>
      <c r="E34" s="95">
        <v>3689673</v>
      </c>
      <c r="F34" s="95">
        <v>0</v>
      </c>
      <c r="G34" s="95">
        <v>0</v>
      </c>
      <c r="H34" s="95">
        <v>0</v>
      </c>
      <c r="I34" s="78">
        <f t="shared" si="21"/>
        <v>0</v>
      </c>
      <c r="J34" s="78">
        <f t="shared" si="22"/>
        <v>3689673</v>
      </c>
      <c r="K34" s="78">
        <f t="shared" si="23"/>
        <v>0</v>
      </c>
      <c r="L34" s="78">
        <f t="shared" si="24"/>
        <v>3550265</v>
      </c>
      <c r="M34" s="79">
        <v>139408</v>
      </c>
      <c r="N34" s="120"/>
      <c r="O34" s="120"/>
      <c r="P34" s="120"/>
      <c r="Q34" s="121"/>
      <c r="R34" s="121"/>
      <c r="S34" s="122">
        <v>0</v>
      </c>
      <c r="T34" s="122"/>
      <c r="U34" s="122"/>
      <c r="V34" s="122">
        <v>0</v>
      </c>
      <c r="W34" s="122"/>
      <c r="X34" s="134"/>
      <c r="Y34" s="122">
        <v>0</v>
      </c>
      <c r="Z34" s="100">
        <f t="shared" si="9"/>
        <v>0</v>
      </c>
      <c r="AA34" s="134">
        <v>0</v>
      </c>
      <c r="AB34" s="122">
        <v>0</v>
      </c>
      <c r="AC34" s="100">
        <f t="shared" si="10"/>
        <v>0</v>
      </c>
      <c r="AD34" s="88">
        <v>55763</v>
      </c>
      <c r="AE34" s="88">
        <v>0</v>
      </c>
      <c r="AF34" s="102">
        <f t="shared" si="11"/>
        <v>55763</v>
      </c>
      <c r="AG34" s="88"/>
      <c r="AH34" s="88">
        <v>0</v>
      </c>
      <c r="AI34" s="88">
        <f t="shared" si="12"/>
        <v>0</v>
      </c>
      <c r="AJ34" s="88">
        <v>55763</v>
      </c>
      <c r="AK34" s="88"/>
      <c r="AL34" s="88"/>
      <c r="AM34" s="88"/>
      <c r="AN34" s="88"/>
      <c r="AO34" s="88"/>
      <c r="AP34" s="88"/>
      <c r="AQ34" s="88"/>
      <c r="AR34" s="88"/>
      <c r="AS34" s="88"/>
      <c r="AT34" s="88"/>
      <c r="AU34" s="88"/>
      <c r="AV34" s="88"/>
      <c r="AW34" s="88"/>
      <c r="AX34" s="88"/>
      <c r="AY34" s="88"/>
      <c r="AZ34" s="88"/>
      <c r="BA34" s="88"/>
      <c r="BB34" s="88">
        <f t="shared" si="18"/>
        <v>111526</v>
      </c>
      <c r="BC34" s="89">
        <f t="shared" si="19"/>
        <v>27882</v>
      </c>
      <c r="BD34" s="90">
        <f t="shared" si="20"/>
        <v>0</v>
      </c>
      <c r="BE34" s="90"/>
      <c r="BF34" s="118" t="s">
        <v>54</v>
      </c>
      <c r="BG34" s="15"/>
    </row>
    <row r="35" spans="1:59" ht="60.75" customHeight="1">
      <c r="A35" s="76"/>
      <c r="B35" s="76" t="s">
        <v>3</v>
      </c>
      <c r="C35" s="93" t="s">
        <v>47</v>
      </c>
      <c r="D35" s="119" t="s">
        <v>81</v>
      </c>
      <c r="E35" s="110">
        <v>3515001</v>
      </c>
      <c r="F35" s="95">
        <v>0</v>
      </c>
      <c r="G35" s="95"/>
      <c r="H35" s="95"/>
      <c r="I35" s="78">
        <f t="shared" si="21"/>
        <v>0</v>
      </c>
      <c r="J35" s="78">
        <f t="shared" si="22"/>
        <v>3515001</v>
      </c>
      <c r="K35" s="78">
        <f t="shared" si="23"/>
        <v>0</v>
      </c>
      <c r="L35" s="78">
        <f t="shared" si="24"/>
        <v>3410421</v>
      </c>
      <c r="M35" s="79">
        <v>104580</v>
      </c>
      <c r="N35" s="120"/>
      <c r="O35" s="120"/>
      <c r="P35" s="120"/>
      <c r="Q35" s="121"/>
      <c r="R35" s="121"/>
      <c r="S35" s="108">
        <v>0</v>
      </c>
      <c r="T35" s="108"/>
      <c r="U35" s="108"/>
      <c r="V35" s="108">
        <v>0</v>
      </c>
      <c r="W35" s="108"/>
      <c r="X35" s="108"/>
      <c r="Y35" s="108">
        <v>0</v>
      </c>
      <c r="Z35" s="100"/>
      <c r="AA35" s="108">
        <v>0</v>
      </c>
      <c r="AB35" s="108">
        <v>0</v>
      </c>
      <c r="AC35" s="100">
        <f t="shared" si="10"/>
        <v>0</v>
      </c>
      <c r="AD35" s="108"/>
      <c r="AE35" s="108"/>
      <c r="AF35" s="102"/>
      <c r="AG35" s="108"/>
      <c r="AH35" s="88"/>
      <c r="AI35" s="88"/>
      <c r="AJ35" s="88"/>
      <c r="AK35" s="88"/>
      <c r="AL35" s="88"/>
      <c r="AM35" s="88"/>
      <c r="AN35" s="88"/>
      <c r="AO35" s="88"/>
      <c r="AP35" s="88"/>
      <c r="AQ35" s="88"/>
      <c r="AR35" s="88"/>
      <c r="AS35" s="88"/>
      <c r="AT35" s="88"/>
      <c r="AU35" s="88"/>
      <c r="AV35" s="88"/>
      <c r="AW35" s="88"/>
      <c r="AX35" s="88"/>
      <c r="AY35" s="88"/>
      <c r="AZ35" s="88"/>
      <c r="BA35" s="88"/>
      <c r="BB35" s="88"/>
      <c r="BC35" s="89"/>
      <c r="BD35" s="90">
        <f t="shared" si="20"/>
        <v>0</v>
      </c>
      <c r="BE35" s="90"/>
      <c r="BF35" s="118" t="s">
        <v>54</v>
      </c>
      <c r="BG35" s="15"/>
    </row>
    <row r="36" spans="1:59" ht="33.75" customHeight="1">
      <c r="A36" s="76">
        <v>71</v>
      </c>
      <c r="B36" s="76" t="s">
        <v>4</v>
      </c>
      <c r="C36" s="93" t="s">
        <v>47</v>
      </c>
      <c r="D36" s="94" t="s">
        <v>82</v>
      </c>
      <c r="E36" s="95">
        <v>3295311</v>
      </c>
      <c r="F36" s="95"/>
      <c r="G36" s="95">
        <v>0</v>
      </c>
      <c r="H36" s="95">
        <v>0</v>
      </c>
      <c r="I36" s="78">
        <f t="shared" si="21"/>
        <v>36582.25</v>
      </c>
      <c r="J36" s="78">
        <f t="shared" si="22"/>
        <v>3258728.75</v>
      </c>
      <c r="K36" s="78">
        <f t="shared" si="23"/>
        <v>36582.25</v>
      </c>
      <c r="L36" s="78">
        <f t="shared" si="24"/>
        <v>-199972</v>
      </c>
      <c r="M36" s="138">
        <v>3495283</v>
      </c>
      <c r="N36" s="97">
        <f>G36+H36+M36</f>
        <v>3495283</v>
      </c>
      <c r="O36" s="97">
        <f>E36-N36</f>
        <v>-199972</v>
      </c>
      <c r="P36" s="97">
        <f>N36/E36*100</f>
        <v>106.06838019233997</v>
      </c>
      <c r="Q36" s="98" t="str">
        <f>IF(O36&gt;0,"X Asignar","Se excedió")</f>
        <v>Se excedió</v>
      </c>
      <c r="R36" s="98"/>
      <c r="S36" s="99">
        <v>0</v>
      </c>
      <c r="T36" s="99"/>
      <c r="U36" s="99"/>
      <c r="V36" s="99">
        <v>0</v>
      </c>
      <c r="W36" s="99"/>
      <c r="X36" s="88"/>
      <c r="Y36" s="108">
        <v>36582.25</v>
      </c>
      <c r="Z36" s="100">
        <f aca="true" t="shared" si="25" ref="Z36:Z42">X36-Y36</f>
        <v>-36582.25</v>
      </c>
      <c r="AA36" s="88"/>
      <c r="AB36" s="88">
        <v>0</v>
      </c>
      <c r="AC36" s="100">
        <f t="shared" si="10"/>
        <v>0</v>
      </c>
      <c r="AD36" s="88"/>
      <c r="AE36" s="88"/>
      <c r="AF36" s="102">
        <f aca="true" t="shared" si="26" ref="AF36:AF80">AD36-AE36</f>
        <v>0</v>
      </c>
      <c r="AG36" s="88"/>
      <c r="AH36" s="87">
        <v>0</v>
      </c>
      <c r="AI36" s="88">
        <f aca="true" t="shared" si="27" ref="AI36:AI81">AG36-AH36</f>
        <v>0</v>
      </c>
      <c r="AJ36" s="88"/>
      <c r="AK36" s="88">
        <v>0</v>
      </c>
      <c r="AL36" s="88"/>
      <c r="AM36" s="88">
        <v>0</v>
      </c>
      <c r="AN36" s="88">
        <v>0</v>
      </c>
      <c r="AO36" s="88">
        <v>0</v>
      </c>
      <c r="AP36" s="88">
        <v>0</v>
      </c>
      <c r="AQ36" s="88">
        <v>0</v>
      </c>
      <c r="AR36" s="88">
        <v>0</v>
      </c>
      <c r="AS36" s="88">
        <v>0</v>
      </c>
      <c r="AT36" s="88">
        <v>0</v>
      </c>
      <c r="AU36" s="88">
        <v>0</v>
      </c>
      <c r="AV36" s="88">
        <v>0</v>
      </c>
      <c r="AW36" s="88">
        <v>0</v>
      </c>
      <c r="AX36" s="88">
        <v>0</v>
      </c>
      <c r="AY36" s="88">
        <v>0</v>
      </c>
      <c r="AZ36" s="88"/>
      <c r="BA36" s="88">
        <f aca="true" t="shared" si="28" ref="BA36:BA79">AY36-AZ36</f>
        <v>0</v>
      </c>
      <c r="BB36" s="88">
        <f aca="true" t="shared" si="29" ref="BB36:BB80">+SUM(X36+AA36+AD36+AG36+AJ36+AM36+AP36+AS36+AV36+AY36)</f>
        <v>0</v>
      </c>
      <c r="BC36" s="82">
        <f aca="true" t="shared" si="30" ref="BC36:BC63">M36-BB36</f>
        <v>3495283</v>
      </c>
      <c r="BD36" s="88">
        <f t="shared" si="20"/>
        <v>36582.25</v>
      </c>
      <c r="BE36" s="90"/>
      <c r="BF36" s="118"/>
      <c r="BG36" s="15"/>
    </row>
    <row r="37" spans="1:59" ht="69" customHeight="1">
      <c r="A37" s="76"/>
      <c r="B37" s="76" t="s">
        <v>3</v>
      </c>
      <c r="C37" s="93" t="s">
        <v>47</v>
      </c>
      <c r="D37" s="119" t="s">
        <v>83</v>
      </c>
      <c r="E37" s="95">
        <v>3197674</v>
      </c>
      <c r="F37" s="95">
        <v>672481</v>
      </c>
      <c r="G37" s="95"/>
      <c r="H37" s="95"/>
      <c r="I37" s="78">
        <f t="shared" si="21"/>
        <v>0</v>
      </c>
      <c r="J37" s="78">
        <f t="shared" si="22"/>
        <v>3197674</v>
      </c>
      <c r="K37" s="78">
        <f t="shared" si="23"/>
        <v>0</v>
      </c>
      <c r="L37" s="78">
        <f t="shared" si="24"/>
        <v>3018638</v>
      </c>
      <c r="M37" s="96">
        <v>179036</v>
      </c>
      <c r="N37" s="148"/>
      <c r="O37" s="148"/>
      <c r="P37" s="148"/>
      <c r="Q37" s="148"/>
      <c r="R37" s="148"/>
      <c r="S37" s="122">
        <v>0</v>
      </c>
      <c r="T37" s="122"/>
      <c r="U37" s="122"/>
      <c r="V37" s="122">
        <v>0</v>
      </c>
      <c r="W37" s="122"/>
      <c r="X37" s="122">
        <v>0</v>
      </c>
      <c r="Y37" s="122">
        <v>0</v>
      </c>
      <c r="Z37" s="122">
        <f t="shared" si="25"/>
        <v>0</v>
      </c>
      <c r="AA37" s="122">
        <v>0</v>
      </c>
      <c r="AB37" s="122">
        <v>0</v>
      </c>
      <c r="AC37" s="122"/>
      <c r="AD37" s="122">
        <f>119705.3*0.4</f>
        <v>47882.12</v>
      </c>
      <c r="AE37" s="122">
        <v>0</v>
      </c>
      <c r="AF37" s="122">
        <f t="shared" si="26"/>
        <v>47882.12</v>
      </c>
      <c r="AG37" s="122"/>
      <c r="AH37" s="88">
        <v>0</v>
      </c>
      <c r="AI37" s="88">
        <f t="shared" si="27"/>
        <v>0</v>
      </c>
      <c r="AJ37" s="88">
        <v>99614</v>
      </c>
      <c r="AK37" s="88"/>
      <c r="AL37" s="88"/>
      <c r="AM37" s="88"/>
      <c r="AN37" s="88"/>
      <c r="AO37" s="88"/>
      <c r="AP37" s="88"/>
      <c r="AQ37" s="88"/>
      <c r="AR37" s="88"/>
      <c r="AS37" s="88"/>
      <c r="AT37" s="88"/>
      <c r="AU37" s="88"/>
      <c r="AV37" s="88"/>
      <c r="AW37" s="88"/>
      <c r="AX37" s="88"/>
      <c r="AY37" s="88"/>
      <c r="AZ37" s="88"/>
      <c r="BA37" s="88"/>
      <c r="BB37" s="88">
        <f t="shared" si="29"/>
        <v>147496.12</v>
      </c>
      <c r="BC37" s="89">
        <f t="shared" si="30"/>
        <v>31539.880000000005</v>
      </c>
      <c r="BD37" s="89">
        <f t="shared" si="20"/>
        <v>0</v>
      </c>
      <c r="BE37" s="114"/>
      <c r="BF37" s="130" t="s">
        <v>84</v>
      </c>
      <c r="BG37" s="105" t="s">
        <v>46</v>
      </c>
    </row>
    <row r="38" spans="1:59" ht="72" customHeight="1">
      <c r="A38" s="76"/>
      <c r="B38" s="76" t="s">
        <v>2</v>
      </c>
      <c r="C38" s="93" t="s">
        <v>47</v>
      </c>
      <c r="D38" s="94" t="s">
        <v>85</v>
      </c>
      <c r="E38" s="95">
        <v>3114000</v>
      </c>
      <c r="F38" s="95">
        <v>0</v>
      </c>
      <c r="G38" s="95">
        <v>0</v>
      </c>
      <c r="H38" s="95">
        <v>0</v>
      </c>
      <c r="I38" s="78">
        <f t="shared" si="21"/>
        <v>48000</v>
      </c>
      <c r="J38" s="78">
        <f t="shared" si="22"/>
        <v>3066000</v>
      </c>
      <c r="K38" s="78">
        <f t="shared" si="23"/>
        <v>48000</v>
      </c>
      <c r="L38" s="78">
        <f t="shared" si="24"/>
        <v>1724435</v>
      </c>
      <c r="M38" s="138">
        <v>1389565</v>
      </c>
      <c r="N38" s="120"/>
      <c r="O38" s="120"/>
      <c r="P38" s="120"/>
      <c r="Q38" s="121"/>
      <c r="R38" s="121"/>
      <c r="S38" s="122">
        <v>0</v>
      </c>
      <c r="T38" s="122"/>
      <c r="U38" s="122"/>
      <c r="V38" s="122">
        <v>0</v>
      </c>
      <c r="W38" s="122"/>
      <c r="X38" s="88">
        <v>30000</v>
      </c>
      <c r="Y38" s="122">
        <v>0</v>
      </c>
      <c r="Z38" s="122">
        <f t="shared" si="25"/>
        <v>30000</v>
      </c>
      <c r="AA38" s="122">
        <v>30000</v>
      </c>
      <c r="AB38" s="122">
        <v>30000</v>
      </c>
      <c r="AC38" s="122">
        <f aca="true" t="shared" si="31" ref="AC38:AC80">AA38-AB38</f>
        <v>0</v>
      </c>
      <c r="AD38" s="122">
        <v>177621.71487668567</v>
      </c>
      <c r="AE38" s="122"/>
      <c r="AF38" s="122">
        <f t="shared" si="26"/>
        <v>177621.71487668567</v>
      </c>
      <c r="AG38" s="122">
        <v>8000</v>
      </c>
      <c r="AH38" s="128">
        <v>18000</v>
      </c>
      <c r="AI38" s="88">
        <f t="shared" si="27"/>
        <v>-10000</v>
      </c>
      <c r="AJ38" s="88">
        <v>333866.71</v>
      </c>
      <c r="AK38" s="88"/>
      <c r="AL38" s="88">
        <f>AJ38-AK38</f>
        <v>333866.71</v>
      </c>
      <c r="AM38" s="88">
        <v>396676.71</v>
      </c>
      <c r="AN38" s="88"/>
      <c r="AO38" s="88">
        <f aca="true" t="shared" si="32" ref="AO38:AO79">AM38-AN38</f>
        <v>396676.71</v>
      </c>
      <c r="AP38" s="88">
        <v>335066.71</v>
      </c>
      <c r="AQ38" s="88"/>
      <c r="AR38" s="88">
        <f aca="true" t="shared" si="33" ref="AR38:AR79">AP38-AQ38</f>
        <v>335066.71</v>
      </c>
      <c r="AS38" s="88">
        <v>56100.33</v>
      </c>
      <c r="AT38" s="88"/>
      <c r="AU38" s="88">
        <f aca="true" t="shared" si="34" ref="AU38:AU79">AS38-AT38</f>
        <v>56100.33</v>
      </c>
      <c r="AV38" s="88">
        <v>48245</v>
      </c>
      <c r="AW38" s="88"/>
      <c r="AX38" s="88">
        <f aca="true" t="shared" si="35" ref="AX38:AX79">AV38-AW38</f>
        <v>48245</v>
      </c>
      <c r="AY38" s="88">
        <v>57140.33</v>
      </c>
      <c r="AZ38" s="88"/>
      <c r="BA38" s="88">
        <f t="shared" si="28"/>
        <v>57140.33</v>
      </c>
      <c r="BB38" s="88">
        <f t="shared" si="29"/>
        <v>1472717.5048766858</v>
      </c>
      <c r="BC38" s="89">
        <f t="shared" si="30"/>
        <v>-83152.5048766858</v>
      </c>
      <c r="BD38" s="90">
        <f t="shared" si="20"/>
        <v>48000</v>
      </c>
      <c r="BE38" s="90"/>
      <c r="BF38" s="118" t="s">
        <v>54</v>
      </c>
      <c r="BG38" s="105" t="s">
        <v>46</v>
      </c>
    </row>
    <row r="39" spans="1:59" ht="54" customHeight="1">
      <c r="A39" s="76"/>
      <c r="B39" s="76" t="s">
        <v>3</v>
      </c>
      <c r="C39" s="93" t="s">
        <v>47</v>
      </c>
      <c r="D39" s="119" t="s">
        <v>86</v>
      </c>
      <c r="E39" s="95">
        <v>3105169</v>
      </c>
      <c r="F39" s="95">
        <v>3053169</v>
      </c>
      <c r="G39" s="95"/>
      <c r="H39" s="95"/>
      <c r="I39" s="78">
        <f t="shared" si="21"/>
        <v>36400</v>
      </c>
      <c r="J39" s="78">
        <f t="shared" si="22"/>
        <v>3068769</v>
      </c>
      <c r="K39" s="78">
        <f t="shared" si="23"/>
        <v>36400</v>
      </c>
      <c r="L39" s="78">
        <f t="shared" si="24"/>
        <v>1541023</v>
      </c>
      <c r="M39" s="79">
        <v>1564146</v>
      </c>
      <c r="N39" s="120"/>
      <c r="O39" s="120"/>
      <c r="P39" s="120"/>
      <c r="Q39" s="121"/>
      <c r="R39" s="121"/>
      <c r="S39" s="122">
        <v>0</v>
      </c>
      <c r="T39" s="122"/>
      <c r="U39" s="122"/>
      <c r="V39" s="122">
        <v>0</v>
      </c>
      <c r="W39" s="122"/>
      <c r="X39" s="123">
        <v>36400</v>
      </c>
      <c r="Y39" s="122">
        <v>0</v>
      </c>
      <c r="Z39" s="122">
        <f t="shared" si="25"/>
        <v>36400</v>
      </c>
      <c r="AA39" s="122">
        <v>0</v>
      </c>
      <c r="AB39" s="122">
        <v>0</v>
      </c>
      <c r="AC39" s="122">
        <f t="shared" si="31"/>
        <v>0</v>
      </c>
      <c r="AD39" s="122">
        <v>0</v>
      </c>
      <c r="AE39" s="122"/>
      <c r="AF39" s="122">
        <f t="shared" si="26"/>
        <v>0</v>
      </c>
      <c r="AG39" s="122"/>
      <c r="AH39" s="124">
        <v>36400</v>
      </c>
      <c r="AI39" s="88">
        <f t="shared" si="27"/>
        <v>-36400</v>
      </c>
      <c r="AJ39" s="88">
        <v>1564146</v>
      </c>
      <c r="AK39" s="88"/>
      <c r="AL39" s="88"/>
      <c r="AM39" s="88"/>
      <c r="AN39" s="88"/>
      <c r="AO39" s="88"/>
      <c r="AP39" s="88"/>
      <c r="AQ39" s="88"/>
      <c r="AR39" s="88"/>
      <c r="AS39" s="88"/>
      <c r="AT39" s="88"/>
      <c r="AU39" s="88"/>
      <c r="AV39" s="88"/>
      <c r="AW39" s="88"/>
      <c r="AX39" s="88"/>
      <c r="AY39" s="88"/>
      <c r="AZ39" s="88"/>
      <c r="BA39" s="88"/>
      <c r="BB39" s="88">
        <f t="shared" si="29"/>
        <v>1600546</v>
      </c>
      <c r="BC39" s="89">
        <f t="shared" si="30"/>
        <v>-36400</v>
      </c>
      <c r="BD39" s="89">
        <f t="shared" si="20"/>
        <v>36400</v>
      </c>
      <c r="BE39" s="90"/>
      <c r="BF39" s="109" t="s">
        <v>87</v>
      </c>
      <c r="BG39" s="15"/>
    </row>
    <row r="40" spans="1:59" ht="60" customHeight="1">
      <c r="A40" s="76"/>
      <c r="B40" s="149" t="s">
        <v>3</v>
      </c>
      <c r="C40" s="93" t="s">
        <v>47</v>
      </c>
      <c r="D40" s="150" t="s">
        <v>88</v>
      </c>
      <c r="E40" s="151">
        <v>2952581</v>
      </c>
      <c r="F40" s="95"/>
      <c r="G40" s="151"/>
      <c r="H40" s="151"/>
      <c r="I40" s="152">
        <f t="shared" si="21"/>
        <v>701935.6200000001</v>
      </c>
      <c r="J40" s="78">
        <f t="shared" si="22"/>
        <v>2250645.38</v>
      </c>
      <c r="K40" s="152">
        <f t="shared" si="23"/>
        <v>701935.6200000001</v>
      </c>
      <c r="L40" s="152">
        <f t="shared" si="24"/>
        <v>1239466</v>
      </c>
      <c r="M40" s="79">
        <v>1713115</v>
      </c>
      <c r="N40" s="148"/>
      <c r="O40" s="148"/>
      <c r="P40" s="148"/>
      <c r="Q40" s="148"/>
      <c r="R40" s="148"/>
      <c r="S40" s="123">
        <v>172421.14</v>
      </c>
      <c r="T40" s="122"/>
      <c r="U40" s="122"/>
      <c r="V40" s="123">
        <v>100804.64</v>
      </c>
      <c r="W40" s="123"/>
      <c r="X40" s="123">
        <f>314943.88+6237.7</f>
        <v>321181.58</v>
      </c>
      <c r="Y40" s="123">
        <v>84236.04000000001</v>
      </c>
      <c r="Z40" s="123">
        <f t="shared" si="25"/>
        <v>236945.54</v>
      </c>
      <c r="AA40" s="123">
        <v>468581.42000000004</v>
      </c>
      <c r="AB40" s="122">
        <v>162057.25</v>
      </c>
      <c r="AC40" s="100">
        <f t="shared" si="31"/>
        <v>306524.17000000004</v>
      </c>
      <c r="AD40" s="123">
        <v>298588.4</v>
      </c>
      <c r="AE40" s="101">
        <v>110298.88000000002</v>
      </c>
      <c r="AF40" s="102">
        <f t="shared" si="26"/>
        <v>188289.52000000002</v>
      </c>
      <c r="AG40" s="151">
        <v>200000</v>
      </c>
      <c r="AH40" s="124">
        <v>72117.67</v>
      </c>
      <c r="AI40" s="88">
        <f t="shared" si="27"/>
        <v>127882.33</v>
      </c>
      <c r="AJ40" s="88">
        <v>380000</v>
      </c>
      <c r="AK40" s="88"/>
      <c r="AL40" s="88"/>
      <c r="AM40" s="88">
        <v>445946</v>
      </c>
      <c r="AN40" s="88"/>
      <c r="AO40" s="88"/>
      <c r="AP40" s="88"/>
      <c r="AQ40" s="88"/>
      <c r="AR40" s="88"/>
      <c r="AS40" s="88"/>
      <c r="AT40" s="88"/>
      <c r="AU40" s="88"/>
      <c r="AV40" s="88"/>
      <c r="AW40" s="88"/>
      <c r="AX40" s="88"/>
      <c r="AY40" s="88"/>
      <c r="AZ40" s="88"/>
      <c r="BA40" s="88"/>
      <c r="BB40" s="88">
        <f t="shared" si="29"/>
        <v>2114297.4</v>
      </c>
      <c r="BC40" s="89">
        <f t="shared" si="30"/>
        <v>-401182.3999999999</v>
      </c>
      <c r="BD40" s="89">
        <f t="shared" si="20"/>
        <v>701935.6200000001</v>
      </c>
      <c r="BE40" s="114"/>
      <c r="BF40" s="130" t="s">
        <v>89</v>
      </c>
      <c r="BG40" s="15"/>
    </row>
    <row r="41" spans="1:59" ht="61.5" customHeight="1">
      <c r="A41" s="76"/>
      <c r="B41" s="76" t="s">
        <v>3</v>
      </c>
      <c r="C41" s="93" t="s">
        <v>47</v>
      </c>
      <c r="D41" s="119" t="s">
        <v>90</v>
      </c>
      <c r="E41" s="95">
        <v>2909995</v>
      </c>
      <c r="F41" s="95">
        <v>0</v>
      </c>
      <c r="G41" s="95">
        <v>0</v>
      </c>
      <c r="H41" s="95">
        <v>0</v>
      </c>
      <c r="I41" s="78">
        <f t="shared" si="21"/>
        <v>0</v>
      </c>
      <c r="J41" s="78">
        <f t="shared" si="22"/>
        <v>2909995</v>
      </c>
      <c r="K41" s="78">
        <f t="shared" si="23"/>
        <v>0</v>
      </c>
      <c r="L41" s="78">
        <f t="shared" si="24"/>
        <v>2799998</v>
      </c>
      <c r="M41" s="79">
        <v>109997</v>
      </c>
      <c r="N41" s="120"/>
      <c r="O41" s="120"/>
      <c r="P41" s="120"/>
      <c r="Q41" s="121"/>
      <c r="R41" s="121"/>
      <c r="S41" s="122">
        <v>0</v>
      </c>
      <c r="T41" s="122"/>
      <c r="U41" s="122"/>
      <c r="V41" s="122">
        <v>0</v>
      </c>
      <c r="W41" s="122"/>
      <c r="X41" s="134">
        <v>0</v>
      </c>
      <c r="Y41" s="122">
        <v>0</v>
      </c>
      <c r="Z41" s="122">
        <f t="shared" si="25"/>
        <v>0</v>
      </c>
      <c r="AA41" s="122">
        <v>0</v>
      </c>
      <c r="AB41" s="122">
        <v>0</v>
      </c>
      <c r="AC41" s="122">
        <f t="shared" si="31"/>
        <v>0</v>
      </c>
      <c r="AD41" s="122">
        <v>36199.2</v>
      </c>
      <c r="AE41" s="122">
        <v>0</v>
      </c>
      <c r="AF41" s="122">
        <f t="shared" si="26"/>
        <v>36199.2</v>
      </c>
      <c r="AG41" s="122"/>
      <c r="AH41" s="88">
        <v>0</v>
      </c>
      <c r="AI41" s="88">
        <f t="shared" si="27"/>
        <v>0</v>
      </c>
      <c r="AJ41" s="88"/>
      <c r="AK41" s="88"/>
      <c r="AL41" s="88"/>
      <c r="AM41" s="88"/>
      <c r="AN41" s="88"/>
      <c r="AO41" s="88"/>
      <c r="AP41" s="88"/>
      <c r="AQ41" s="88"/>
      <c r="AR41" s="88"/>
      <c r="AS41" s="88"/>
      <c r="AT41" s="88"/>
      <c r="AU41" s="88"/>
      <c r="AV41" s="88"/>
      <c r="AW41" s="88"/>
      <c r="AX41" s="88"/>
      <c r="AY41" s="88"/>
      <c r="AZ41" s="88"/>
      <c r="BA41" s="88"/>
      <c r="BB41" s="88">
        <f t="shared" si="29"/>
        <v>36199.2</v>
      </c>
      <c r="BC41" s="89">
        <f t="shared" si="30"/>
        <v>73797.8</v>
      </c>
      <c r="BD41" s="90">
        <f t="shared" si="20"/>
        <v>0</v>
      </c>
      <c r="BE41" s="90"/>
      <c r="BF41" s="118" t="s">
        <v>54</v>
      </c>
      <c r="BG41" s="105" t="s">
        <v>46</v>
      </c>
    </row>
    <row r="42" spans="1:59" ht="41.25" customHeight="1">
      <c r="A42" s="76">
        <v>77</v>
      </c>
      <c r="B42" s="76" t="s">
        <v>4</v>
      </c>
      <c r="C42" s="93" t="s">
        <v>47</v>
      </c>
      <c r="D42" s="94" t="s">
        <v>91</v>
      </c>
      <c r="E42" s="95">
        <v>2387090</v>
      </c>
      <c r="F42" s="95">
        <v>0</v>
      </c>
      <c r="G42" s="95">
        <v>0</v>
      </c>
      <c r="H42" s="95">
        <v>1680309.58</v>
      </c>
      <c r="I42" s="78">
        <f t="shared" si="21"/>
        <v>405813.68</v>
      </c>
      <c r="J42" s="78">
        <f t="shared" si="22"/>
        <v>300966.74</v>
      </c>
      <c r="K42" s="78">
        <f t="shared" si="23"/>
        <v>2086123.26</v>
      </c>
      <c r="L42" s="78">
        <f t="shared" si="24"/>
        <v>-408682.5800000001</v>
      </c>
      <c r="M42" s="131">
        <v>1115463</v>
      </c>
      <c r="N42" s="97">
        <f aca="true" t="shared" si="36" ref="N42:N49">G42+H42+M42</f>
        <v>2795772.58</v>
      </c>
      <c r="O42" s="97">
        <f aca="true" t="shared" si="37" ref="O42:O49">E42-N42</f>
        <v>-408682.5800000001</v>
      </c>
      <c r="P42" s="97">
        <f aca="true" t="shared" si="38" ref="P42:P49">N42/E42*100</f>
        <v>117.12053504476161</v>
      </c>
      <c r="Q42" s="98" t="str">
        <f aca="true" t="shared" si="39" ref="Q42:Q49">IF(O42&gt;0,"X Asignar","Se excedió")</f>
        <v>Se excedió</v>
      </c>
      <c r="R42" s="98"/>
      <c r="S42" s="153">
        <v>103525.88</v>
      </c>
      <c r="T42" s="99"/>
      <c r="U42" s="99"/>
      <c r="V42" s="88">
        <v>4386.82</v>
      </c>
      <c r="W42" s="88"/>
      <c r="X42" s="88">
        <v>111430.49</v>
      </c>
      <c r="Y42" s="88">
        <v>172129.69</v>
      </c>
      <c r="Z42" s="88">
        <f t="shared" si="25"/>
        <v>-60699.2</v>
      </c>
      <c r="AA42" s="88">
        <v>400985.49</v>
      </c>
      <c r="AB42" s="112">
        <v>47235.49</v>
      </c>
      <c r="AC42" s="100">
        <f t="shared" si="31"/>
        <v>353750</v>
      </c>
      <c r="AD42" s="88">
        <v>74993.68</v>
      </c>
      <c r="AE42" s="101">
        <v>70275.8</v>
      </c>
      <c r="AF42" s="102">
        <f t="shared" si="26"/>
        <v>4717.87999999999</v>
      </c>
      <c r="AG42" s="88">
        <v>0</v>
      </c>
      <c r="AH42" s="133">
        <v>8260</v>
      </c>
      <c r="AI42" s="88">
        <f t="shared" si="27"/>
        <v>-8260</v>
      </c>
      <c r="AJ42" s="88">
        <v>330709.49</v>
      </c>
      <c r="AK42" s="88">
        <v>0</v>
      </c>
      <c r="AL42" s="88"/>
      <c r="AM42" s="88">
        <v>0</v>
      </c>
      <c r="AN42" s="88">
        <v>0</v>
      </c>
      <c r="AO42" s="88">
        <v>0</v>
      </c>
      <c r="AP42" s="88">
        <v>0</v>
      </c>
      <c r="AQ42" s="88">
        <v>0</v>
      </c>
      <c r="AR42" s="88">
        <v>0</v>
      </c>
      <c r="AS42" s="88">
        <v>0</v>
      </c>
      <c r="AT42" s="88">
        <v>0</v>
      </c>
      <c r="AU42" s="88">
        <v>0</v>
      </c>
      <c r="AV42" s="88">
        <v>0</v>
      </c>
      <c r="AW42" s="88">
        <v>0</v>
      </c>
      <c r="AX42" s="88">
        <v>0</v>
      </c>
      <c r="AY42" s="88">
        <v>0</v>
      </c>
      <c r="AZ42" s="88"/>
      <c r="BA42" s="88">
        <f t="shared" si="28"/>
        <v>0</v>
      </c>
      <c r="BB42" s="88">
        <f t="shared" si="29"/>
        <v>918119.1499999999</v>
      </c>
      <c r="BC42" s="89">
        <f t="shared" si="30"/>
        <v>197343.8500000001</v>
      </c>
      <c r="BD42" s="88">
        <f t="shared" si="20"/>
        <v>405813.68</v>
      </c>
      <c r="BE42" s="114"/>
      <c r="BF42" s="147"/>
      <c r="BG42" s="15"/>
    </row>
    <row r="43" spans="1:59" ht="38.25" customHeight="1">
      <c r="A43" s="76">
        <v>6</v>
      </c>
      <c r="B43" s="76" t="s">
        <v>4</v>
      </c>
      <c r="C43" s="76" t="s">
        <v>43</v>
      </c>
      <c r="D43" s="94" t="s">
        <v>92</v>
      </c>
      <c r="E43" s="95">
        <v>2348706</v>
      </c>
      <c r="F43" s="95">
        <v>0</v>
      </c>
      <c r="G43" s="95">
        <v>2477732</v>
      </c>
      <c r="H43" s="95">
        <v>13699</v>
      </c>
      <c r="I43" s="78">
        <f t="shared" si="21"/>
        <v>0</v>
      </c>
      <c r="J43" s="78">
        <f t="shared" si="22"/>
        <v>-142725</v>
      </c>
      <c r="K43" s="78">
        <f t="shared" si="23"/>
        <v>2491431</v>
      </c>
      <c r="L43" s="78">
        <f t="shared" si="24"/>
        <v>-699011</v>
      </c>
      <c r="M43" s="131">
        <v>556286</v>
      </c>
      <c r="N43" s="97">
        <f t="shared" si="36"/>
        <v>3047717</v>
      </c>
      <c r="O43" s="97">
        <f t="shared" si="37"/>
        <v>-699011</v>
      </c>
      <c r="P43" s="97">
        <f t="shared" si="38"/>
        <v>129.7615367781238</v>
      </c>
      <c r="Q43" s="98" t="str">
        <f t="shared" si="39"/>
        <v>Se excedió</v>
      </c>
      <c r="R43" s="98"/>
      <c r="S43" s="99">
        <v>0</v>
      </c>
      <c r="T43" s="99">
        <v>0</v>
      </c>
      <c r="U43" s="99">
        <v>0</v>
      </c>
      <c r="V43" s="88">
        <v>0</v>
      </c>
      <c r="W43" s="88">
        <v>0</v>
      </c>
      <c r="X43" s="88">
        <v>0</v>
      </c>
      <c r="Y43" s="88">
        <v>0</v>
      </c>
      <c r="Z43" s="88">
        <v>0</v>
      </c>
      <c r="AA43" s="88"/>
      <c r="AB43" s="88">
        <v>0</v>
      </c>
      <c r="AC43" s="100">
        <f t="shared" si="31"/>
        <v>0</v>
      </c>
      <c r="AD43" s="88"/>
      <c r="AE43" s="88">
        <v>0</v>
      </c>
      <c r="AF43" s="102">
        <f t="shared" si="26"/>
        <v>0</v>
      </c>
      <c r="AG43" s="88"/>
      <c r="AH43" s="87">
        <v>0</v>
      </c>
      <c r="AI43" s="88">
        <f t="shared" si="27"/>
        <v>0</v>
      </c>
      <c r="AJ43" s="88"/>
      <c r="AK43" s="88"/>
      <c r="AL43" s="88"/>
      <c r="AM43" s="88">
        <v>100000</v>
      </c>
      <c r="AN43" s="88"/>
      <c r="AO43" s="88">
        <f t="shared" si="32"/>
        <v>100000</v>
      </c>
      <c r="AP43" s="88">
        <f>300000-45000</f>
        <v>255000</v>
      </c>
      <c r="AQ43" s="88"/>
      <c r="AR43" s="88">
        <f t="shared" si="33"/>
        <v>255000</v>
      </c>
      <c r="AS43" s="88">
        <v>9496</v>
      </c>
      <c r="AT43" s="88"/>
      <c r="AU43" s="88">
        <f t="shared" si="34"/>
        <v>9496</v>
      </c>
      <c r="AV43" s="88"/>
      <c r="AW43" s="88"/>
      <c r="AX43" s="88">
        <f t="shared" si="35"/>
        <v>0</v>
      </c>
      <c r="AY43" s="88"/>
      <c r="AZ43" s="88"/>
      <c r="BA43" s="88">
        <f t="shared" si="28"/>
        <v>0</v>
      </c>
      <c r="BB43" s="88">
        <f t="shared" si="29"/>
        <v>364496</v>
      </c>
      <c r="BC43" s="89">
        <f t="shared" si="30"/>
        <v>191790</v>
      </c>
      <c r="BD43" s="90">
        <f t="shared" si="20"/>
        <v>0</v>
      </c>
      <c r="BE43" s="90"/>
      <c r="BF43" s="118" t="s">
        <v>54</v>
      </c>
      <c r="BG43" s="15"/>
    </row>
    <row r="44" spans="1:59" ht="47.25" customHeight="1">
      <c r="A44" s="76">
        <v>7</v>
      </c>
      <c r="B44" s="76" t="s">
        <v>4</v>
      </c>
      <c r="C44" s="93" t="s">
        <v>47</v>
      </c>
      <c r="D44" s="94" t="s">
        <v>93</v>
      </c>
      <c r="E44" s="110">
        <v>2337487</v>
      </c>
      <c r="F44" s="110"/>
      <c r="G44" s="110">
        <v>2089327</v>
      </c>
      <c r="H44" s="110">
        <v>134409.66</v>
      </c>
      <c r="I44" s="78">
        <f t="shared" si="21"/>
        <v>23980.9</v>
      </c>
      <c r="J44" s="78">
        <f t="shared" si="22"/>
        <v>89769.43999999994</v>
      </c>
      <c r="K44" s="78">
        <f t="shared" si="23"/>
        <v>2247717.56</v>
      </c>
      <c r="L44" s="78">
        <f t="shared" si="24"/>
        <v>9799.339999999997</v>
      </c>
      <c r="M44" s="79">
        <v>103951</v>
      </c>
      <c r="N44" s="89">
        <f t="shared" si="36"/>
        <v>2327687.66</v>
      </c>
      <c r="O44" s="89">
        <f t="shared" si="37"/>
        <v>9799.339999999851</v>
      </c>
      <c r="P44" s="89">
        <f t="shared" si="38"/>
        <v>99.58077456687461</v>
      </c>
      <c r="Q44" s="111" t="str">
        <f t="shared" si="39"/>
        <v>X Asignar</v>
      </c>
      <c r="R44" s="111"/>
      <c r="S44" s="108">
        <v>3568.68</v>
      </c>
      <c r="T44" s="108">
        <v>0</v>
      </c>
      <c r="U44" s="108">
        <v>0</v>
      </c>
      <c r="V44" s="108">
        <v>6783.22</v>
      </c>
      <c r="W44" s="108"/>
      <c r="X44" s="88">
        <v>11080</v>
      </c>
      <c r="Y44" s="108">
        <v>3700</v>
      </c>
      <c r="Z44" s="100">
        <f aca="true" t="shared" si="40" ref="Z44:Z53">X44-Y44</f>
        <v>7380</v>
      </c>
      <c r="AA44" s="88"/>
      <c r="AB44" s="88">
        <v>8128</v>
      </c>
      <c r="AC44" s="100">
        <f t="shared" si="31"/>
        <v>-8128</v>
      </c>
      <c r="AD44" s="88">
        <v>80000</v>
      </c>
      <c r="AE44" s="101">
        <v>785</v>
      </c>
      <c r="AF44" s="102">
        <f t="shared" si="26"/>
        <v>79215</v>
      </c>
      <c r="AG44" s="88">
        <v>15000</v>
      </c>
      <c r="AH44" s="133">
        <v>1016</v>
      </c>
      <c r="AI44" s="88">
        <f t="shared" si="27"/>
        <v>13984</v>
      </c>
      <c r="AJ44" s="88"/>
      <c r="AK44" s="88"/>
      <c r="AL44" s="88"/>
      <c r="AM44" s="88">
        <v>0</v>
      </c>
      <c r="AN44" s="88"/>
      <c r="AO44" s="88">
        <f t="shared" si="32"/>
        <v>0</v>
      </c>
      <c r="AP44" s="88">
        <v>0</v>
      </c>
      <c r="AQ44" s="88"/>
      <c r="AR44" s="88">
        <f t="shared" si="33"/>
        <v>0</v>
      </c>
      <c r="AS44" s="88">
        <v>0</v>
      </c>
      <c r="AT44" s="88"/>
      <c r="AU44" s="88">
        <f t="shared" si="34"/>
        <v>0</v>
      </c>
      <c r="AV44" s="88">
        <v>0</v>
      </c>
      <c r="AW44" s="88"/>
      <c r="AX44" s="88">
        <f t="shared" si="35"/>
        <v>0</v>
      </c>
      <c r="AY44" s="88">
        <v>223</v>
      </c>
      <c r="AZ44" s="88"/>
      <c r="BA44" s="88">
        <f t="shared" si="28"/>
        <v>223</v>
      </c>
      <c r="BB44" s="88">
        <f t="shared" si="29"/>
        <v>106303</v>
      </c>
      <c r="BC44" s="89">
        <f t="shared" si="30"/>
        <v>-2352</v>
      </c>
      <c r="BD44" s="88">
        <f t="shared" si="20"/>
        <v>23980.9</v>
      </c>
      <c r="BE44" s="114"/>
      <c r="BF44" s="147"/>
      <c r="BG44" s="15"/>
    </row>
    <row r="45" spans="1:59" ht="51" customHeight="1">
      <c r="A45" s="76">
        <v>20</v>
      </c>
      <c r="B45" s="76" t="s">
        <v>4</v>
      </c>
      <c r="C45" s="76" t="s">
        <v>43</v>
      </c>
      <c r="D45" s="94" t="s">
        <v>94</v>
      </c>
      <c r="E45" s="110">
        <v>2316534</v>
      </c>
      <c r="F45" s="110">
        <v>0</v>
      </c>
      <c r="G45" s="110">
        <v>2734774</v>
      </c>
      <c r="H45" s="110">
        <v>23615</v>
      </c>
      <c r="I45" s="78">
        <f t="shared" si="21"/>
        <v>15794</v>
      </c>
      <c r="J45" s="78">
        <f t="shared" si="22"/>
        <v>-457649</v>
      </c>
      <c r="K45" s="78">
        <f t="shared" si="23"/>
        <v>2774183</v>
      </c>
      <c r="L45" s="78">
        <f t="shared" si="24"/>
        <v>-689862</v>
      </c>
      <c r="M45" s="79">
        <v>248007</v>
      </c>
      <c r="N45" s="89">
        <f t="shared" si="36"/>
        <v>3006396</v>
      </c>
      <c r="O45" s="89">
        <f t="shared" si="37"/>
        <v>-689862</v>
      </c>
      <c r="P45" s="89">
        <f t="shared" si="38"/>
        <v>129.77992120987648</v>
      </c>
      <c r="Q45" s="111" t="str">
        <f t="shared" si="39"/>
        <v>Se excedió</v>
      </c>
      <c r="R45" s="111"/>
      <c r="S45" s="108">
        <v>0</v>
      </c>
      <c r="T45" s="108">
        <v>0</v>
      </c>
      <c r="U45" s="108">
        <v>0</v>
      </c>
      <c r="V45" s="108">
        <v>0</v>
      </c>
      <c r="W45" s="108">
        <v>0</v>
      </c>
      <c r="X45" s="88">
        <v>0</v>
      </c>
      <c r="Y45" s="108">
        <v>0</v>
      </c>
      <c r="Z45" s="100">
        <f t="shared" si="40"/>
        <v>0</v>
      </c>
      <c r="AA45" s="88">
        <v>43223</v>
      </c>
      <c r="AB45" s="108">
        <v>0</v>
      </c>
      <c r="AC45" s="108">
        <f t="shared" si="31"/>
        <v>43223</v>
      </c>
      <c r="AD45" s="108">
        <v>42500</v>
      </c>
      <c r="AE45" s="101">
        <v>3700</v>
      </c>
      <c r="AF45" s="108">
        <f t="shared" si="26"/>
        <v>38800</v>
      </c>
      <c r="AG45" s="108">
        <v>46500</v>
      </c>
      <c r="AH45" s="133">
        <v>12094</v>
      </c>
      <c r="AI45" s="88">
        <f t="shared" si="27"/>
        <v>34406</v>
      </c>
      <c r="AJ45" s="88">
        <v>3700</v>
      </c>
      <c r="AK45" s="88"/>
      <c r="AL45" s="88"/>
      <c r="AM45" s="88">
        <v>5000</v>
      </c>
      <c r="AN45" s="88"/>
      <c r="AO45" s="88">
        <f t="shared" si="32"/>
        <v>5000</v>
      </c>
      <c r="AP45" s="88">
        <v>0</v>
      </c>
      <c r="AQ45" s="88"/>
      <c r="AR45" s="88">
        <f t="shared" si="33"/>
        <v>0</v>
      </c>
      <c r="AS45" s="88">
        <v>0</v>
      </c>
      <c r="AT45" s="88"/>
      <c r="AU45" s="88">
        <f t="shared" si="34"/>
        <v>0</v>
      </c>
      <c r="AV45" s="88">
        <v>0</v>
      </c>
      <c r="AW45" s="88"/>
      <c r="AX45" s="88">
        <f t="shared" si="35"/>
        <v>0</v>
      </c>
      <c r="AY45" s="88">
        <v>0</v>
      </c>
      <c r="AZ45" s="88"/>
      <c r="BA45" s="88">
        <f t="shared" si="28"/>
        <v>0</v>
      </c>
      <c r="BB45" s="88">
        <f t="shared" si="29"/>
        <v>140923</v>
      </c>
      <c r="BC45" s="89">
        <f t="shared" si="30"/>
        <v>107084</v>
      </c>
      <c r="BD45" s="125">
        <f t="shared" si="20"/>
        <v>15794</v>
      </c>
      <c r="BE45" s="90"/>
      <c r="BF45" s="118" t="s">
        <v>54</v>
      </c>
      <c r="BG45" s="15"/>
    </row>
    <row r="46" spans="1:59" ht="36" customHeight="1">
      <c r="A46" s="76">
        <v>8</v>
      </c>
      <c r="B46" s="76" t="s">
        <v>4</v>
      </c>
      <c r="C46" s="76" t="s">
        <v>43</v>
      </c>
      <c r="D46" s="94" t="s">
        <v>95</v>
      </c>
      <c r="E46" s="110">
        <v>2269918</v>
      </c>
      <c r="F46" s="110">
        <v>0</v>
      </c>
      <c r="G46" s="110">
        <v>2861974</v>
      </c>
      <c r="H46" s="110">
        <v>6743.99</v>
      </c>
      <c r="I46" s="78">
        <f t="shared" si="21"/>
        <v>0</v>
      </c>
      <c r="J46" s="78">
        <f t="shared" si="22"/>
        <v>-598799.9900000002</v>
      </c>
      <c r="K46" s="78">
        <f t="shared" si="23"/>
        <v>2868717.99</v>
      </c>
      <c r="L46" s="78">
        <f t="shared" si="24"/>
        <v>-623799.99</v>
      </c>
      <c r="M46" s="79">
        <v>25000</v>
      </c>
      <c r="N46" s="89">
        <f t="shared" si="36"/>
        <v>2893717.99</v>
      </c>
      <c r="O46" s="89">
        <f t="shared" si="37"/>
        <v>-623799.9900000002</v>
      </c>
      <c r="P46" s="89">
        <f t="shared" si="38"/>
        <v>127.48116848273816</v>
      </c>
      <c r="Q46" s="111" t="str">
        <f t="shared" si="39"/>
        <v>Se excedió</v>
      </c>
      <c r="R46" s="111"/>
      <c r="S46" s="108">
        <v>0</v>
      </c>
      <c r="T46" s="108">
        <v>0</v>
      </c>
      <c r="U46" s="108">
        <v>0</v>
      </c>
      <c r="V46" s="108">
        <v>0</v>
      </c>
      <c r="W46" s="108">
        <v>0</v>
      </c>
      <c r="X46" s="88">
        <v>0</v>
      </c>
      <c r="Y46" s="108">
        <v>0</v>
      </c>
      <c r="Z46" s="100">
        <f t="shared" si="40"/>
        <v>0</v>
      </c>
      <c r="AA46" s="88">
        <v>0</v>
      </c>
      <c r="AB46" s="88">
        <v>0</v>
      </c>
      <c r="AC46" s="100">
        <f t="shared" si="31"/>
        <v>0</v>
      </c>
      <c r="AD46" s="88">
        <v>0</v>
      </c>
      <c r="AE46" s="88">
        <v>0</v>
      </c>
      <c r="AF46" s="102">
        <f t="shared" si="26"/>
        <v>0</v>
      </c>
      <c r="AG46" s="102"/>
      <c r="AH46" s="87">
        <v>0</v>
      </c>
      <c r="AI46" s="88">
        <f t="shared" si="27"/>
        <v>0</v>
      </c>
      <c r="AJ46" s="88">
        <v>193775</v>
      </c>
      <c r="AK46" s="88"/>
      <c r="AL46" s="88"/>
      <c r="AM46" s="88">
        <v>5000</v>
      </c>
      <c r="AN46" s="88"/>
      <c r="AO46" s="88">
        <f t="shared" si="32"/>
        <v>5000</v>
      </c>
      <c r="AP46" s="88">
        <v>0</v>
      </c>
      <c r="AQ46" s="88"/>
      <c r="AR46" s="88">
        <f t="shared" si="33"/>
        <v>0</v>
      </c>
      <c r="AS46" s="88">
        <v>0</v>
      </c>
      <c r="AT46" s="88"/>
      <c r="AU46" s="88">
        <f t="shared" si="34"/>
        <v>0</v>
      </c>
      <c r="AV46" s="88">
        <v>0</v>
      </c>
      <c r="AW46" s="88"/>
      <c r="AX46" s="88">
        <f t="shared" si="35"/>
        <v>0</v>
      </c>
      <c r="AY46" s="88">
        <v>0</v>
      </c>
      <c r="AZ46" s="88"/>
      <c r="BA46" s="88">
        <f t="shared" si="28"/>
        <v>0</v>
      </c>
      <c r="BB46" s="88">
        <f t="shared" si="29"/>
        <v>198775</v>
      </c>
      <c r="BC46" s="89">
        <f t="shared" si="30"/>
        <v>-173775</v>
      </c>
      <c r="BD46" s="90">
        <f t="shared" si="20"/>
        <v>0</v>
      </c>
      <c r="BE46" s="90"/>
      <c r="BF46" s="118" t="s">
        <v>54</v>
      </c>
      <c r="BG46" s="15"/>
    </row>
    <row r="47" spans="1:59" ht="30" customHeight="1">
      <c r="A47" s="76">
        <v>72</v>
      </c>
      <c r="B47" s="76" t="s">
        <v>4</v>
      </c>
      <c r="C47" s="93" t="s">
        <v>47</v>
      </c>
      <c r="D47" s="94" t="s">
        <v>96</v>
      </c>
      <c r="E47" s="95">
        <v>2180764</v>
      </c>
      <c r="F47" s="95"/>
      <c r="G47" s="95">
        <v>0</v>
      </c>
      <c r="H47" s="95">
        <v>1373949.97</v>
      </c>
      <c r="I47" s="78">
        <f t="shared" si="21"/>
        <v>307678.76</v>
      </c>
      <c r="J47" s="78">
        <f t="shared" si="22"/>
        <v>499135.27</v>
      </c>
      <c r="K47" s="78">
        <f t="shared" si="23"/>
        <v>1681628.73</v>
      </c>
      <c r="L47" s="78">
        <f t="shared" si="24"/>
        <v>-325327.97</v>
      </c>
      <c r="M47" s="131">
        <v>1132142</v>
      </c>
      <c r="N47" s="106">
        <f t="shared" si="36"/>
        <v>2506091.9699999997</v>
      </c>
      <c r="O47" s="106">
        <f t="shared" si="37"/>
        <v>-325327.96999999974</v>
      </c>
      <c r="P47" s="106">
        <f t="shared" si="38"/>
        <v>114.91807320737135</v>
      </c>
      <c r="Q47" s="107" t="str">
        <f t="shared" si="39"/>
        <v>Se excedió</v>
      </c>
      <c r="R47" s="107"/>
      <c r="S47" s="95">
        <v>0</v>
      </c>
      <c r="T47" s="95"/>
      <c r="U47" s="95"/>
      <c r="V47" s="99">
        <v>860</v>
      </c>
      <c r="W47" s="95"/>
      <c r="X47" s="102">
        <v>215482.33</v>
      </c>
      <c r="Y47" s="108">
        <v>0</v>
      </c>
      <c r="Z47" s="100">
        <f t="shared" si="40"/>
        <v>215482.33</v>
      </c>
      <c r="AA47" s="102">
        <v>195810.81</v>
      </c>
      <c r="AB47" s="112">
        <v>16605.82</v>
      </c>
      <c r="AC47" s="100">
        <f t="shared" si="31"/>
        <v>179204.99</v>
      </c>
      <c r="AD47" s="102">
        <v>321843.73</v>
      </c>
      <c r="AE47" s="101">
        <v>282212.94</v>
      </c>
      <c r="AF47" s="102">
        <f t="shared" si="26"/>
        <v>39630.78999999998</v>
      </c>
      <c r="AG47" s="102">
        <v>375741.7</v>
      </c>
      <c r="AH47" s="146">
        <v>8000</v>
      </c>
      <c r="AI47" s="88">
        <f t="shared" si="27"/>
        <v>367741.7</v>
      </c>
      <c r="AJ47" s="88">
        <v>205455.24</v>
      </c>
      <c r="AK47" s="88"/>
      <c r="AL47" s="88"/>
      <c r="AM47" s="88">
        <v>0</v>
      </c>
      <c r="AN47" s="88"/>
      <c r="AO47" s="88">
        <f t="shared" si="32"/>
        <v>0</v>
      </c>
      <c r="AP47" s="88">
        <v>0</v>
      </c>
      <c r="AQ47" s="88"/>
      <c r="AR47" s="88">
        <f t="shared" si="33"/>
        <v>0</v>
      </c>
      <c r="AS47" s="88">
        <v>0</v>
      </c>
      <c r="AT47" s="88"/>
      <c r="AU47" s="88">
        <f t="shared" si="34"/>
        <v>0</v>
      </c>
      <c r="AV47" s="88">
        <v>0</v>
      </c>
      <c r="AW47" s="88"/>
      <c r="AX47" s="88">
        <f t="shared" si="35"/>
        <v>0</v>
      </c>
      <c r="AY47" s="88">
        <v>0</v>
      </c>
      <c r="AZ47" s="88"/>
      <c r="BA47" s="88">
        <f t="shared" si="28"/>
        <v>0</v>
      </c>
      <c r="BB47" s="88">
        <f t="shared" si="29"/>
        <v>1314333.81</v>
      </c>
      <c r="BC47" s="82">
        <f t="shared" si="30"/>
        <v>-182191.81000000006</v>
      </c>
      <c r="BD47" s="88">
        <f t="shared" si="20"/>
        <v>307678.76</v>
      </c>
      <c r="BE47" s="114"/>
      <c r="BF47" s="130"/>
      <c r="BG47" s="15"/>
    </row>
    <row r="48" spans="1:59" s="159" customFormat="1" ht="35.25" customHeight="1">
      <c r="A48" s="76">
        <v>80</v>
      </c>
      <c r="B48" s="76" t="s">
        <v>4</v>
      </c>
      <c r="C48" s="154" t="s">
        <v>47</v>
      </c>
      <c r="D48" s="94" t="s">
        <v>97</v>
      </c>
      <c r="E48" s="116">
        <v>2134446</v>
      </c>
      <c r="F48" s="116">
        <v>0</v>
      </c>
      <c r="G48" s="116">
        <v>0</v>
      </c>
      <c r="H48" s="116">
        <v>636152.63</v>
      </c>
      <c r="I48" s="155">
        <f t="shared" si="21"/>
        <v>1192426.71</v>
      </c>
      <c r="J48" s="155">
        <f t="shared" si="22"/>
        <v>305866.66000000015</v>
      </c>
      <c r="K48" s="155">
        <f t="shared" si="23"/>
        <v>1828579.3399999999</v>
      </c>
      <c r="L48" s="155">
        <f t="shared" si="24"/>
        <v>222463.3700000001</v>
      </c>
      <c r="M48" s="79">
        <v>1275830</v>
      </c>
      <c r="N48" s="97">
        <f t="shared" si="36"/>
        <v>1911982.63</v>
      </c>
      <c r="O48" s="97">
        <f t="shared" si="37"/>
        <v>222463.3700000001</v>
      </c>
      <c r="P48" s="97">
        <f t="shared" si="38"/>
        <v>89.57746553438221</v>
      </c>
      <c r="Q48" s="98" t="str">
        <f t="shared" si="39"/>
        <v>X Asignar</v>
      </c>
      <c r="R48" s="98"/>
      <c r="S48" s="156">
        <v>99818.78</v>
      </c>
      <c r="T48" s="156"/>
      <c r="U48" s="156"/>
      <c r="V48" s="156">
        <v>291955.45</v>
      </c>
      <c r="W48" s="99"/>
      <c r="X48" s="88">
        <v>261800</v>
      </c>
      <c r="Y48" s="108">
        <v>0</v>
      </c>
      <c r="Z48" s="100">
        <f t="shared" si="40"/>
        <v>261800</v>
      </c>
      <c r="AA48" s="88">
        <v>156279.03</v>
      </c>
      <c r="AB48" s="112">
        <v>628085.52</v>
      </c>
      <c r="AC48" s="100">
        <f t="shared" si="31"/>
        <v>-471806.49</v>
      </c>
      <c r="AD48" s="88">
        <v>304176.4</v>
      </c>
      <c r="AE48" s="101">
        <v>172566.96</v>
      </c>
      <c r="AF48" s="102">
        <f t="shared" si="26"/>
        <v>131609.44000000003</v>
      </c>
      <c r="AG48" s="88">
        <v>161800</v>
      </c>
      <c r="AH48" s="87">
        <v>0</v>
      </c>
      <c r="AI48" s="88">
        <f t="shared" si="27"/>
        <v>161800</v>
      </c>
      <c r="AJ48" s="88"/>
      <c r="AK48" s="88"/>
      <c r="AL48" s="88"/>
      <c r="AM48" s="88">
        <v>0</v>
      </c>
      <c r="AN48" s="88"/>
      <c r="AO48" s="88">
        <f t="shared" si="32"/>
        <v>0</v>
      </c>
      <c r="AP48" s="88">
        <v>0</v>
      </c>
      <c r="AQ48" s="88"/>
      <c r="AR48" s="88">
        <f t="shared" si="33"/>
        <v>0</v>
      </c>
      <c r="AS48" s="88">
        <v>0</v>
      </c>
      <c r="AT48" s="88"/>
      <c r="AU48" s="88">
        <f t="shared" si="34"/>
        <v>0</v>
      </c>
      <c r="AV48" s="88">
        <v>0</v>
      </c>
      <c r="AW48" s="88"/>
      <c r="AX48" s="88">
        <f t="shared" si="35"/>
        <v>0</v>
      </c>
      <c r="AY48" s="88">
        <v>0</v>
      </c>
      <c r="AZ48" s="88"/>
      <c r="BA48" s="88">
        <f t="shared" si="28"/>
        <v>0</v>
      </c>
      <c r="BB48" s="88">
        <f t="shared" si="29"/>
        <v>884055.43</v>
      </c>
      <c r="BC48" s="89">
        <f t="shared" si="30"/>
        <v>391774.56999999995</v>
      </c>
      <c r="BD48" s="125">
        <f t="shared" si="20"/>
        <v>1192426.71</v>
      </c>
      <c r="BE48" s="90"/>
      <c r="BF48" s="157"/>
      <c r="BG48" s="158"/>
    </row>
    <row r="49" spans="1:59" ht="31.5">
      <c r="A49" s="76">
        <v>60</v>
      </c>
      <c r="B49" s="76" t="s">
        <v>4</v>
      </c>
      <c r="C49" s="93" t="s">
        <v>47</v>
      </c>
      <c r="D49" s="94" t="s">
        <v>98</v>
      </c>
      <c r="E49" s="95">
        <v>2068985</v>
      </c>
      <c r="F49" s="95"/>
      <c r="G49" s="95">
        <v>1338969</v>
      </c>
      <c r="H49" s="95">
        <v>551900.82</v>
      </c>
      <c r="I49" s="78">
        <f t="shared" si="21"/>
        <v>67478.35</v>
      </c>
      <c r="J49" s="78">
        <f t="shared" si="22"/>
        <v>110636.83000000007</v>
      </c>
      <c r="K49" s="78">
        <f t="shared" si="23"/>
        <v>1958348.17</v>
      </c>
      <c r="L49" s="78">
        <f t="shared" si="24"/>
        <v>82113.18000000005</v>
      </c>
      <c r="M49" s="79">
        <v>96002</v>
      </c>
      <c r="N49" s="97">
        <f t="shared" si="36"/>
        <v>1986871.8199999998</v>
      </c>
      <c r="O49" s="97">
        <f t="shared" si="37"/>
        <v>82113.18000000017</v>
      </c>
      <c r="P49" s="97">
        <f t="shared" si="38"/>
        <v>96.03123367254958</v>
      </c>
      <c r="Q49" s="98" t="str">
        <f t="shared" si="39"/>
        <v>X Asignar</v>
      </c>
      <c r="R49" s="98"/>
      <c r="S49" s="160">
        <v>2476.34</v>
      </c>
      <c r="T49" s="99">
        <v>0</v>
      </c>
      <c r="U49" s="99">
        <v>0</v>
      </c>
      <c r="V49" s="99">
        <v>56002.01</v>
      </c>
      <c r="W49" s="99">
        <v>0</v>
      </c>
      <c r="X49" s="88">
        <v>26000</v>
      </c>
      <c r="Y49" s="108">
        <v>0</v>
      </c>
      <c r="Z49" s="100">
        <f t="shared" si="40"/>
        <v>26000</v>
      </c>
      <c r="AA49" s="88">
        <v>11000</v>
      </c>
      <c r="AB49" s="88">
        <v>0</v>
      </c>
      <c r="AC49" s="100">
        <f t="shared" si="31"/>
        <v>11000</v>
      </c>
      <c r="AD49" s="88">
        <v>3000</v>
      </c>
      <c r="AE49" s="88"/>
      <c r="AF49" s="102">
        <f t="shared" si="26"/>
        <v>3000</v>
      </c>
      <c r="AG49" s="88">
        <v>0</v>
      </c>
      <c r="AH49" s="133">
        <v>9000</v>
      </c>
      <c r="AI49" s="88">
        <f t="shared" si="27"/>
        <v>-9000</v>
      </c>
      <c r="AJ49" s="88">
        <v>16000</v>
      </c>
      <c r="AK49" s="88"/>
      <c r="AL49" s="88"/>
      <c r="AM49" s="88">
        <v>0</v>
      </c>
      <c r="AN49" s="88"/>
      <c r="AO49" s="88">
        <f t="shared" si="32"/>
        <v>0</v>
      </c>
      <c r="AP49" s="88">
        <v>0</v>
      </c>
      <c r="AQ49" s="88"/>
      <c r="AR49" s="88">
        <f t="shared" si="33"/>
        <v>0</v>
      </c>
      <c r="AS49" s="88">
        <v>0</v>
      </c>
      <c r="AT49" s="88"/>
      <c r="AU49" s="88">
        <f t="shared" si="34"/>
        <v>0</v>
      </c>
      <c r="AV49" s="88">
        <v>0</v>
      </c>
      <c r="AW49" s="88"/>
      <c r="AX49" s="88">
        <f t="shared" si="35"/>
        <v>0</v>
      </c>
      <c r="AY49" s="88">
        <v>0</v>
      </c>
      <c r="AZ49" s="88"/>
      <c r="BA49" s="88">
        <f t="shared" si="28"/>
        <v>0</v>
      </c>
      <c r="BB49" s="88">
        <f t="shared" si="29"/>
        <v>56000</v>
      </c>
      <c r="BC49" s="89">
        <f t="shared" si="30"/>
        <v>40002</v>
      </c>
      <c r="BD49" s="88">
        <f t="shared" si="20"/>
        <v>67478.35</v>
      </c>
      <c r="BE49" s="114"/>
      <c r="BF49" s="147"/>
      <c r="BG49" s="15"/>
    </row>
    <row r="50" spans="1:59" ht="63" customHeight="1">
      <c r="A50" s="76"/>
      <c r="B50" s="76" t="s">
        <v>3</v>
      </c>
      <c r="C50" s="93" t="s">
        <v>47</v>
      </c>
      <c r="D50" s="119" t="s">
        <v>99</v>
      </c>
      <c r="E50" s="95">
        <v>1872885</v>
      </c>
      <c r="F50" s="95">
        <v>0</v>
      </c>
      <c r="G50" s="95">
        <v>0</v>
      </c>
      <c r="H50" s="95">
        <v>0</v>
      </c>
      <c r="I50" s="78">
        <f t="shared" si="21"/>
        <v>0</v>
      </c>
      <c r="J50" s="78">
        <f t="shared" si="22"/>
        <v>1872885</v>
      </c>
      <c r="K50" s="78">
        <f t="shared" si="23"/>
        <v>0</v>
      </c>
      <c r="L50" s="78">
        <f t="shared" si="24"/>
        <v>1705198</v>
      </c>
      <c r="M50" s="131">
        <v>167687</v>
      </c>
      <c r="N50" s="120"/>
      <c r="O50" s="120"/>
      <c r="P50" s="120"/>
      <c r="Q50" s="121"/>
      <c r="R50" s="121"/>
      <c r="S50" s="122">
        <v>0</v>
      </c>
      <c r="T50" s="122"/>
      <c r="U50" s="122"/>
      <c r="V50" s="122">
        <v>0</v>
      </c>
      <c r="W50" s="122"/>
      <c r="X50" s="134">
        <v>0</v>
      </c>
      <c r="Y50" s="134">
        <v>0</v>
      </c>
      <c r="Z50" s="100">
        <f t="shared" si="40"/>
        <v>0</v>
      </c>
      <c r="AA50" s="134">
        <v>0</v>
      </c>
      <c r="AB50" s="134">
        <v>0</v>
      </c>
      <c r="AC50" s="100">
        <f t="shared" si="31"/>
        <v>0</v>
      </c>
      <c r="AD50" s="122">
        <v>23306</v>
      </c>
      <c r="AE50" s="122">
        <v>0</v>
      </c>
      <c r="AF50" s="102">
        <f t="shared" si="26"/>
        <v>23306</v>
      </c>
      <c r="AG50" s="122"/>
      <c r="AH50" s="88">
        <v>0</v>
      </c>
      <c r="AI50" s="88">
        <f t="shared" si="27"/>
        <v>0</v>
      </c>
      <c r="AJ50" s="88">
        <v>167787</v>
      </c>
      <c r="AK50" s="88"/>
      <c r="AL50" s="88"/>
      <c r="AM50" s="88"/>
      <c r="AN50" s="88"/>
      <c r="AO50" s="88"/>
      <c r="AP50" s="88"/>
      <c r="AQ50" s="88"/>
      <c r="AR50" s="88"/>
      <c r="AS50" s="88"/>
      <c r="AT50" s="88"/>
      <c r="AU50" s="88"/>
      <c r="AV50" s="88"/>
      <c r="AW50" s="88"/>
      <c r="AX50" s="88"/>
      <c r="AY50" s="88"/>
      <c r="AZ50" s="88"/>
      <c r="BA50" s="88"/>
      <c r="BB50" s="88">
        <f t="shared" si="29"/>
        <v>191093</v>
      </c>
      <c r="BC50" s="89">
        <f t="shared" si="30"/>
        <v>-23406</v>
      </c>
      <c r="BD50" s="90">
        <f t="shared" si="20"/>
        <v>0</v>
      </c>
      <c r="BE50" s="90"/>
      <c r="BF50" s="118" t="s">
        <v>54</v>
      </c>
      <c r="BG50" s="105" t="s">
        <v>46</v>
      </c>
    </row>
    <row r="51" spans="1:59" ht="42.75" customHeight="1">
      <c r="A51" s="76">
        <v>54</v>
      </c>
      <c r="B51" s="76" t="s">
        <v>4</v>
      </c>
      <c r="C51" s="93" t="s">
        <v>47</v>
      </c>
      <c r="D51" s="94" t="s">
        <v>100</v>
      </c>
      <c r="E51" s="95">
        <v>1817178</v>
      </c>
      <c r="F51" s="95"/>
      <c r="G51" s="95">
        <v>465444</v>
      </c>
      <c r="H51" s="95">
        <v>1215703.33</v>
      </c>
      <c r="I51" s="78">
        <f t="shared" si="21"/>
        <v>224352.3</v>
      </c>
      <c r="J51" s="78">
        <f t="shared" si="22"/>
        <v>-88321.63000000012</v>
      </c>
      <c r="K51" s="78">
        <f t="shared" si="23"/>
        <v>1905499.6300000001</v>
      </c>
      <c r="L51" s="78">
        <f t="shared" si="24"/>
        <v>-323068.3300000001</v>
      </c>
      <c r="M51" s="79">
        <v>459099</v>
      </c>
      <c r="N51" s="97">
        <f>G51+H51+M51</f>
        <v>2140246.33</v>
      </c>
      <c r="O51" s="97">
        <f>E51-N51</f>
        <v>-323068.3300000001</v>
      </c>
      <c r="P51" s="97">
        <f>N51/E51*100</f>
        <v>117.77857370054008</v>
      </c>
      <c r="Q51" s="98" t="str">
        <f>IF(O51&gt;0,"X Asignar","Se excedió")</f>
        <v>Se excedió</v>
      </c>
      <c r="R51" s="98"/>
      <c r="S51" s="99">
        <v>0</v>
      </c>
      <c r="T51" s="99"/>
      <c r="U51" s="99"/>
      <c r="V51" s="99">
        <v>2160</v>
      </c>
      <c r="W51" s="99"/>
      <c r="X51" s="88">
        <v>186938.58</v>
      </c>
      <c r="Y51" s="108">
        <v>126045.2</v>
      </c>
      <c r="Z51" s="100">
        <f t="shared" si="40"/>
        <v>60893.37999999999</v>
      </c>
      <c r="AA51" s="88">
        <v>160000</v>
      </c>
      <c r="AB51" s="112">
        <v>87465.1</v>
      </c>
      <c r="AC51" s="100">
        <f t="shared" si="31"/>
        <v>72534.9</v>
      </c>
      <c r="AD51" s="88">
        <v>110000</v>
      </c>
      <c r="AE51" s="101">
        <v>5220</v>
      </c>
      <c r="AF51" s="102">
        <f t="shared" si="26"/>
        <v>104780</v>
      </c>
      <c r="AG51" s="88">
        <v>0</v>
      </c>
      <c r="AH51" s="133">
        <v>3462</v>
      </c>
      <c r="AI51" s="88">
        <f t="shared" si="27"/>
        <v>-3462</v>
      </c>
      <c r="AJ51" s="88"/>
      <c r="AK51" s="88"/>
      <c r="AL51" s="88"/>
      <c r="AM51" s="88">
        <v>0</v>
      </c>
      <c r="AN51" s="88"/>
      <c r="AO51" s="88">
        <f t="shared" si="32"/>
        <v>0</v>
      </c>
      <c r="AP51" s="88">
        <v>0</v>
      </c>
      <c r="AQ51" s="88"/>
      <c r="AR51" s="88">
        <f t="shared" si="33"/>
        <v>0</v>
      </c>
      <c r="AS51" s="88">
        <v>0</v>
      </c>
      <c r="AT51" s="88"/>
      <c r="AU51" s="88">
        <f t="shared" si="34"/>
        <v>0</v>
      </c>
      <c r="AV51" s="88">
        <v>0</v>
      </c>
      <c r="AW51" s="88"/>
      <c r="AX51" s="88">
        <f t="shared" si="35"/>
        <v>0</v>
      </c>
      <c r="AY51" s="88">
        <v>0</v>
      </c>
      <c r="AZ51" s="88"/>
      <c r="BA51" s="88">
        <f t="shared" si="28"/>
        <v>0</v>
      </c>
      <c r="BB51" s="88">
        <f t="shared" si="29"/>
        <v>456938.57999999996</v>
      </c>
      <c r="BC51" s="89">
        <f t="shared" si="30"/>
        <v>2160.420000000042</v>
      </c>
      <c r="BD51" s="88">
        <f t="shared" si="20"/>
        <v>224352.3</v>
      </c>
      <c r="BE51" s="90"/>
      <c r="BF51" s="104"/>
      <c r="BG51" s="15"/>
    </row>
    <row r="52" spans="1:59" ht="94.5">
      <c r="A52" s="76"/>
      <c r="B52" s="76" t="s">
        <v>1</v>
      </c>
      <c r="C52" s="93" t="s">
        <v>47</v>
      </c>
      <c r="D52" s="94" t="s">
        <v>101</v>
      </c>
      <c r="E52" s="95">
        <v>1796036</v>
      </c>
      <c r="F52" s="95"/>
      <c r="G52" s="95"/>
      <c r="H52" s="95"/>
      <c r="I52" s="78">
        <f t="shared" si="21"/>
        <v>34324.9</v>
      </c>
      <c r="J52" s="78">
        <f t="shared" si="22"/>
        <v>1761711.1</v>
      </c>
      <c r="K52" s="78">
        <f t="shared" si="23"/>
        <v>34324.9</v>
      </c>
      <c r="L52" s="78">
        <f t="shared" si="24"/>
        <v>1555220</v>
      </c>
      <c r="M52" s="79">
        <v>240816</v>
      </c>
      <c r="N52" s="120"/>
      <c r="O52" s="120"/>
      <c r="P52" s="120"/>
      <c r="Q52" s="121"/>
      <c r="R52" s="121"/>
      <c r="S52" s="122">
        <v>0</v>
      </c>
      <c r="T52" s="122"/>
      <c r="U52" s="122"/>
      <c r="V52" s="122">
        <v>0</v>
      </c>
      <c r="W52" s="122"/>
      <c r="X52" s="123">
        <v>55510</v>
      </c>
      <c r="Y52" s="108">
        <v>124.9</v>
      </c>
      <c r="Z52" s="100">
        <f t="shared" si="40"/>
        <v>55385.1</v>
      </c>
      <c r="AA52" s="123">
        <v>185306</v>
      </c>
      <c r="AB52" s="88">
        <v>22950</v>
      </c>
      <c r="AC52" s="100">
        <f t="shared" si="31"/>
        <v>162356</v>
      </c>
      <c r="AD52" s="122"/>
      <c r="AE52" s="122">
        <v>0</v>
      </c>
      <c r="AF52" s="102">
        <f t="shared" si="26"/>
        <v>0</v>
      </c>
      <c r="AG52" s="122">
        <v>0</v>
      </c>
      <c r="AH52" s="128">
        <v>11250</v>
      </c>
      <c r="AI52" s="88">
        <f t="shared" si="27"/>
        <v>-11250</v>
      </c>
      <c r="AJ52" s="88"/>
      <c r="AK52" s="88"/>
      <c r="AL52" s="88">
        <f>AJ52-AK52</f>
        <v>0</v>
      </c>
      <c r="AM52" s="88"/>
      <c r="AN52" s="88"/>
      <c r="AO52" s="88">
        <f t="shared" si="32"/>
        <v>0</v>
      </c>
      <c r="AP52" s="88"/>
      <c r="AQ52" s="88"/>
      <c r="AR52" s="88">
        <f t="shared" si="33"/>
        <v>0</v>
      </c>
      <c r="AS52" s="88"/>
      <c r="AT52" s="88"/>
      <c r="AU52" s="88">
        <f t="shared" si="34"/>
        <v>0</v>
      </c>
      <c r="AV52" s="88"/>
      <c r="AW52" s="88"/>
      <c r="AX52" s="88">
        <f t="shared" si="35"/>
        <v>0</v>
      </c>
      <c r="AY52" s="88"/>
      <c r="AZ52" s="88"/>
      <c r="BA52" s="88">
        <f t="shared" si="28"/>
        <v>0</v>
      </c>
      <c r="BB52" s="88">
        <f t="shared" si="29"/>
        <v>240816</v>
      </c>
      <c r="BC52" s="89">
        <f t="shared" si="30"/>
        <v>0</v>
      </c>
      <c r="BD52" s="89">
        <f t="shared" si="20"/>
        <v>34324.9</v>
      </c>
      <c r="BE52" s="114"/>
      <c r="BF52" s="130"/>
      <c r="BG52" s="15"/>
    </row>
    <row r="53" spans="1:59" ht="66.75" customHeight="1">
      <c r="A53" s="76">
        <v>81</v>
      </c>
      <c r="B53" s="76" t="s">
        <v>4</v>
      </c>
      <c r="C53" s="76" t="s">
        <v>43</v>
      </c>
      <c r="D53" s="94" t="s">
        <v>102</v>
      </c>
      <c r="E53" s="95">
        <v>1731121</v>
      </c>
      <c r="F53" s="95">
        <v>0</v>
      </c>
      <c r="G53" s="95">
        <v>0</v>
      </c>
      <c r="H53" s="95">
        <v>0</v>
      </c>
      <c r="I53" s="78">
        <f t="shared" si="21"/>
        <v>156198.96</v>
      </c>
      <c r="J53" s="78">
        <f t="shared" si="22"/>
        <v>1574922.04</v>
      </c>
      <c r="K53" s="78">
        <f t="shared" si="23"/>
        <v>156198.96</v>
      </c>
      <c r="L53" s="78">
        <f t="shared" si="24"/>
        <v>1118789</v>
      </c>
      <c r="M53" s="138">
        <v>612332</v>
      </c>
      <c r="N53" s="106">
        <f>G53+H53+M53</f>
        <v>612332</v>
      </c>
      <c r="O53" s="106">
        <f>E53-N53</f>
        <v>1118789</v>
      </c>
      <c r="P53" s="106">
        <f>N53/E53*100</f>
        <v>35.37199306114362</v>
      </c>
      <c r="Q53" s="107" t="str">
        <f>IF(O53&gt;0,"X Asignar","Se excedió")</f>
        <v>X Asignar</v>
      </c>
      <c r="R53" s="107"/>
      <c r="S53" s="95">
        <v>0</v>
      </c>
      <c r="T53" s="95"/>
      <c r="U53" s="95"/>
      <c r="V53" s="99">
        <v>0</v>
      </c>
      <c r="W53" s="95"/>
      <c r="X53" s="102">
        <v>156198.96</v>
      </c>
      <c r="Y53" s="108">
        <v>156198.96</v>
      </c>
      <c r="Z53" s="100">
        <f t="shared" si="40"/>
        <v>0</v>
      </c>
      <c r="AA53" s="88">
        <v>208265.28000000003</v>
      </c>
      <c r="AB53" s="88">
        <v>0</v>
      </c>
      <c r="AC53" s="100">
        <f t="shared" si="31"/>
        <v>208265.28000000003</v>
      </c>
      <c r="AD53" s="88">
        <v>20000</v>
      </c>
      <c r="AE53" s="88">
        <v>0</v>
      </c>
      <c r="AF53" s="102">
        <f t="shared" si="26"/>
        <v>20000</v>
      </c>
      <c r="AG53" s="88"/>
      <c r="AH53" s="87">
        <v>0</v>
      </c>
      <c r="AI53" s="88">
        <f t="shared" si="27"/>
        <v>0</v>
      </c>
      <c r="AJ53" s="88"/>
      <c r="AK53" s="88"/>
      <c r="AL53" s="88"/>
      <c r="AM53" s="88">
        <v>0</v>
      </c>
      <c r="AN53" s="88">
        <v>0</v>
      </c>
      <c r="AO53" s="88">
        <v>0</v>
      </c>
      <c r="AP53" s="88">
        <v>0</v>
      </c>
      <c r="AQ53" s="88">
        <v>0</v>
      </c>
      <c r="AR53" s="88">
        <v>0</v>
      </c>
      <c r="AS53" s="88">
        <v>0</v>
      </c>
      <c r="AT53" s="88">
        <v>0</v>
      </c>
      <c r="AU53" s="88">
        <v>0</v>
      </c>
      <c r="AV53" s="88">
        <v>0</v>
      </c>
      <c r="AW53" s="88">
        <v>0</v>
      </c>
      <c r="AX53" s="88">
        <v>0</v>
      </c>
      <c r="AY53" s="88">
        <v>0</v>
      </c>
      <c r="AZ53" s="88"/>
      <c r="BA53" s="88">
        <f t="shared" si="28"/>
        <v>0</v>
      </c>
      <c r="BB53" s="88">
        <f t="shared" si="29"/>
        <v>384464.24</v>
      </c>
      <c r="BC53" s="82">
        <f t="shared" si="30"/>
        <v>227867.76</v>
      </c>
      <c r="BD53" s="125">
        <f t="shared" si="20"/>
        <v>156198.96</v>
      </c>
      <c r="BE53" s="90"/>
      <c r="BF53" s="109" t="s">
        <v>103</v>
      </c>
      <c r="BG53" s="15"/>
    </row>
    <row r="54" spans="1:59" ht="48" customHeight="1">
      <c r="A54" s="76">
        <v>23</v>
      </c>
      <c r="B54" s="76" t="s">
        <v>4</v>
      </c>
      <c r="C54" s="76" t="s">
        <v>43</v>
      </c>
      <c r="D54" s="94" t="s">
        <v>104</v>
      </c>
      <c r="E54" s="110">
        <v>1626511</v>
      </c>
      <c r="F54" s="110"/>
      <c r="G54" s="110">
        <v>1858237</v>
      </c>
      <c r="H54" s="110">
        <v>18150</v>
      </c>
      <c r="I54" s="78">
        <f t="shared" si="21"/>
        <v>2582.5</v>
      </c>
      <c r="J54" s="78">
        <f t="shared" si="22"/>
        <v>-252458.5</v>
      </c>
      <c r="K54" s="78">
        <f t="shared" si="23"/>
        <v>1878969.5</v>
      </c>
      <c r="L54" s="78">
        <f t="shared" si="24"/>
        <v>-439876</v>
      </c>
      <c r="M54" s="79">
        <v>190000</v>
      </c>
      <c r="N54" s="89">
        <f>G54+H54+M54</f>
        <v>2066387</v>
      </c>
      <c r="O54" s="89">
        <f>E54-N54</f>
        <v>-439876</v>
      </c>
      <c r="P54" s="89">
        <f>N54/E54*100</f>
        <v>127.04414541309588</v>
      </c>
      <c r="Q54" s="111" t="str">
        <f>IF(O54&gt;0,"X Asignar","Se excedió")</f>
        <v>Se excedió</v>
      </c>
      <c r="R54" s="111"/>
      <c r="S54" s="108">
        <v>0</v>
      </c>
      <c r="T54" s="108">
        <v>0</v>
      </c>
      <c r="U54" s="108">
        <v>0</v>
      </c>
      <c r="V54" s="108">
        <v>0</v>
      </c>
      <c r="W54" s="108">
        <v>0</v>
      </c>
      <c r="X54" s="88">
        <v>0</v>
      </c>
      <c r="Y54" s="108">
        <v>0</v>
      </c>
      <c r="Z54" s="100">
        <v>0</v>
      </c>
      <c r="AA54" s="88">
        <v>0</v>
      </c>
      <c r="AB54" s="88">
        <v>0</v>
      </c>
      <c r="AC54" s="100">
        <f t="shared" si="31"/>
        <v>0</v>
      </c>
      <c r="AD54" s="88"/>
      <c r="AE54" s="88"/>
      <c r="AF54" s="102">
        <f t="shared" si="26"/>
        <v>0</v>
      </c>
      <c r="AG54" s="88">
        <v>0</v>
      </c>
      <c r="AH54" s="133">
        <v>2582.5</v>
      </c>
      <c r="AI54" s="88">
        <v>0</v>
      </c>
      <c r="AJ54" s="88"/>
      <c r="AK54" s="88">
        <v>0</v>
      </c>
      <c r="AL54" s="88"/>
      <c r="AM54" s="88">
        <v>0</v>
      </c>
      <c r="AN54" s="88"/>
      <c r="AO54" s="88">
        <f t="shared" si="32"/>
        <v>0</v>
      </c>
      <c r="AP54" s="88">
        <v>0</v>
      </c>
      <c r="AQ54" s="88"/>
      <c r="AR54" s="88">
        <f t="shared" si="33"/>
        <v>0</v>
      </c>
      <c r="AS54" s="88">
        <v>0</v>
      </c>
      <c r="AT54" s="88"/>
      <c r="AU54" s="88">
        <f t="shared" si="34"/>
        <v>0</v>
      </c>
      <c r="AV54" s="88">
        <v>0</v>
      </c>
      <c r="AW54" s="88"/>
      <c r="AX54" s="88">
        <f t="shared" si="35"/>
        <v>0</v>
      </c>
      <c r="AY54" s="88">
        <v>0</v>
      </c>
      <c r="AZ54" s="88"/>
      <c r="BA54" s="88">
        <f t="shared" si="28"/>
        <v>0</v>
      </c>
      <c r="BB54" s="88">
        <f t="shared" si="29"/>
        <v>0</v>
      </c>
      <c r="BC54" s="89">
        <f t="shared" si="30"/>
        <v>190000</v>
      </c>
      <c r="BD54" s="90">
        <f t="shared" si="20"/>
        <v>2582.5</v>
      </c>
      <c r="BE54" s="90"/>
      <c r="BF54" s="118" t="s">
        <v>54</v>
      </c>
      <c r="BG54" s="15"/>
    </row>
    <row r="55" spans="1:59" ht="39.75" customHeight="1">
      <c r="A55" s="76">
        <v>76</v>
      </c>
      <c r="B55" s="76" t="s">
        <v>4</v>
      </c>
      <c r="C55" s="93" t="s">
        <v>47</v>
      </c>
      <c r="D55" s="94" t="s">
        <v>105</v>
      </c>
      <c r="E55" s="95">
        <v>1502195</v>
      </c>
      <c r="F55" s="95"/>
      <c r="G55" s="95">
        <v>0</v>
      </c>
      <c r="H55" s="95">
        <v>7000</v>
      </c>
      <c r="I55" s="78">
        <f t="shared" si="21"/>
        <v>27870.34</v>
      </c>
      <c r="J55" s="78">
        <f t="shared" si="22"/>
        <v>1467324.66</v>
      </c>
      <c r="K55" s="78">
        <f t="shared" si="23"/>
        <v>34870.34</v>
      </c>
      <c r="L55" s="78">
        <f t="shared" si="24"/>
        <v>-86715</v>
      </c>
      <c r="M55" s="138">
        <v>1581910</v>
      </c>
      <c r="N55" s="97">
        <f>G55+H55+M55</f>
        <v>1588910</v>
      </c>
      <c r="O55" s="97">
        <f>E55-N55</f>
        <v>-86715</v>
      </c>
      <c r="P55" s="97">
        <f>N55/E55*100</f>
        <v>105.77255283102393</v>
      </c>
      <c r="Q55" s="98" t="str">
        <f>IF(O55&gt;0,"X Asignar","Se excedió")</f>
        <v>Se excedió</v>
      </c>
      <c r="R55" s="98"/>
      <c r="S55" s="99">
        <v>0</v>
      </c>
      <c r="T55" s="99"/>
      <c r="U55" s="99"/>
      <c r="V55" s="99">
        <v>0</v>
      </c>
      <c r="W55" s="99"/>
      <c r="X55" s="88"/>
      <c r="Y55" s="108">
        <v>27870.34</v>
      </c>
      <c r="Z55" s="100">
        <f aca="true" t="shared" si="41" ref="Z55:Z80">X55-Y55</f>
        <v>-27870.34</v>
      </c>
      <c r="AA55" s="88">
        <v>0</v>
      </c>
      <c r="AB55" s="88">
        <v>0</v>
      </c>
      <c r="AC55" s="100">
        <f t="shared" si="31"/>
        <v>0</v>
      </c>
      <c r="AD55" s="88"/>
      <c r="AE55" s="88">
        <v>0</v>
      </c>
      <c r="AF55" s="102">
        <f t="shared" si="26"/>
        <v>0</v>
      </c>
      <c r="AG55" s="88"/>
      <c r="AH55" s="87">
        <v>0</v>
      </c>
      <c r="AI55" s="88">
        <f t="shared" si="27"/>
        <v>0</v>
      </c>
      <c r="AJ55" s="88"/>
      <c r="AK55" s="88"/>
      <c r="AL55" s="88"/>
      <c r="AM55" s="88"/>
      <c r="AN55" s="88"/>
      <c r="AO55" s="88">
        <f t="shared" si="32"/>
        <v>0</v>
      </c>
      <c r="AP55" s="88"/>
      <c r="AQ55" s="88"/>
      <c r="AR55" s="88">
        <f t="shared" si="33"/>
        <v>0</v>
      </c>
      <c r="AS55" s="88"/>
      <c r="AT55" s="88"/>
      <c r="AU55" s="88">
        <f t="shared" si="34"/>
        <v>0</v>
      </c>
      <c r="AV55" s="88"/>
      <c r="AW55" s="88"/>
      <c r="AX55" s="88">
        <f t="shared" si="35"/>
        <v>0</v>
      </c>
      <c r="AY55" s="88"/>
      <c r="AZ55" s="88"/>
      <c r="BA55" s="88">
        <f t="shared" si="28"/>
        <v>0</v>
      </c>
      <c r="BB55" s="88">
        <f t="shared" si="29"/>
        <v>0</v>
      </c>
      <c r="BC55" s="89">
        <f t="shared" si="30"/>
        <v>1581910</v>
      </c>
      <c r="BD55" s="88">
        <f t="shared" si="20"/>
        <v>27870.34</v>
      </c>
      <c r="BE55" s="90"/>
      <c r="BF55" s="118"/>
      <c r="BG55" s="15"/>
    </row>
    <row r="56" spans="1:60" s="15" customFormat="1" ht="57.75" customHeight="1">
      <c r="A56" s="76">
        <v>63</v>
      </c>
      <c r="B56" s="76" t="s">
        <v>4</v>
      </c>
      <c r="C56" s="93" t="s">
        <v>47</v>
      </c>
      <c r="D56" s="94" t="s">
        <v>106</v>
      </c>
      <c r="E56" s="95">
        <v>1477907</v>
      </c>
      <c r="F56" s="95"/>
      <c r="G56" s="95">
        <v>0</v>
      </c>
      <c r="H56" s="95">
        <v>0</v>
      </c>
      <c r="I56" s="78">
        <f t="shared" si="21"/>
        <v>33300</v>
      </c>
      <c r="J56" s="78">
        <f t="shared" si="22"/>
        <v>1444607</v>
      </c>
      <c r="K56" s="78">
        <f t="shared" si="23"/>
        <v>33300</v>
      </c>
      <c r="L56" s="78">
        <f t="shared" si="24"/>
        <v>-15946</v>
      </c>
      <c r="M56" s="138">
        <v>1493853</v>
      </c>
      <c r="N56" s="97">
        <f>G56+H56+M56</f>
        <v>1493853</v>
      </c>
      <c r="O56" s="97">
        <f>E56-N56</f>
        <v>-15946</v>
      </c>
      <c r="P56" s="97">
        <f>N56/E56*100</f>
        <v>101.07895828357265</v>
      </c>
      <c r="Q56" s="98" t="str">
        <f>IF(O56&gt;0,"X Asignar","Se excedió")</f>
        <v>Se excedió</v>
      </c>
      <c r="R56" s="98"/>
      <c r="S56" s="99">
        <v>0</v>
      </c>
      <c r="T56" s="99">
        <v>0</v>
      </c>
      <c r="U56" s="99">
        <v>0</v>
      </c>
      <c r="V56" s="99">
        <v>0</v>
      </c>
      <c r="W56" s="99">
        <v>0</v>
      </c>
      <c r="X56" s="88">
        <v>0</v>
      </c>
      <c r="Y56" s="108">
        <v>33300</v>
      </c>
      <c r="Z56" s="100">
        <f t="shared" si="41"/>
        <v>-33300</v>
      </c>
      <c r="AA56" s="88">
        <v>0</v>
      </c>
      <c r="AB56" s="88">
        <v>0</v>
      </c>
      <c r="AC56" s="100">
        <f t="shared" si="31"/>
        <v>0</v>
      </c>
      <c r="AD56" s="88"/>
      <c r="AE56" s="88"/>
      <c r="AF56" s="102">
        <f t="shared" si="26"/>
        <v>0</v>
      </c>
      <c r="AG56" s="88"/>
      <c r="AH56" s="87">
        <v>0</v>
      </c>
      <c r="AI56" s="88">
        <f t="shared" si="27"/>
        <v>0</v>
      </c>
      <c r="AJ56" s="88"/>
      <c r="AK56" s="88">
        <v>0</v>
      </c>
      <c r="AL56" s="88"/>
      <c r="AM56" s="88">
        <v>0</v>
      </c>
      <c r="AN56" s="88">
        <v>0</v>
      </c>
      <c r="AO56" s="88">
        <v>0</v>
      </c>
      <c r="AP56" s="88">
        <v>0</v>
      </c>
      <c r="AQ56" s="88">
        <v>0</v>
      </c>
      <c r="AR56" s="88">
        <v>0</v>
      </c>
      <c r="AS56" s="88">
        <v>0</v>
      </c>
      <c r="AT56" s="88">
        <v>0</v>
      </c>
      <c r="AU56" s="88">
        <v>0</v>
      </c>
      <c r="AV56" s="88">
        <v>0</v>
      </c>
      <c r="AW56" s="88">
        <v>0</v>
      </c>
      <c r="AX56" s="88">
        <v>0</v>
      </c>
      <c r="AY56" s="88">
        <v>0</v>
      </c>
      <c r="AZ56" s="88"/>
      <c r="BA56" s="88">
        <f t="shared" si="28"/>
        <v>0</v>
      </c>
      <c r="BB56" s="88">
        <f t="shared" si="29"/>
        <v>0</v>
      </c>
      <c r="BC56" s="89">
        <f t="shared" si="30"/>
        <v>1493853</v>
      </c>
      <c r="BD56" s="88">
        <f t="shared" si="20"/>
        <v>33300</v>
      </c>
      <c r="BE56" s="90"/>
      <c r="BF56" s="104"/>
      <c r="BH56" s="161"/>
    </row>
    <row r="57" spans="1:60" s="15" customFormat="1" ht="49.5" customHeight="1">
      <c r="A57" s="76"/>
      <c r="B57" s="76" t="s">
        <v>3</v>
      </c>
      <c r="C57" s="93" t="s">
        <v>47</v>
      </c>
      <c r="D57" s="119" t="s">
        <v>107</v>
      </c>
      <c r="E57" s="95">
        <v>1349609.2</v>
      </c>
      <c r="F57" s="95"/>
      <c r="G57" s="95"/>
      <c r="H57" s="95"/>
      <c r="I57" s="78">
        <f t="shared" si="21"/>
        <v>374453.82999999996</v>
      </c>
      <c r="J57" s="78">
        <f t="shared" si="22"/>
        <v>975155.37</v>
      </c>
      <c r="K57" s="78">
        <f t="shared" si="23"/>
        <v>374453.82999999996</v>
      </c>
      <c r="L57" s="78">
        <f t="shared" si="24"/>
        <v>880300.2</v>
      </c>
      <c r="M57" s="79">
        <v>469309</v>
      </c>
      <c r="N57" s="148"/>
      <c r="O57" s="148"/>
      <c r="P57" s="148"/>
      <c r="Q57" s="148"/>
      <c r="R57" s="148"/>
      <c r="S57" s="123">
        <v>24139.43</v>
      </c>
      <c r="T57" s="123"/>
      <c r="U57" s="123"/>
      <c r="V57" s="123">
        <v>58413.76</v>
      </c>
      <c r="W57" s="123"/>
      <c r="X57" s="123">
        <v>97256.3</v>
      </c>
      <c r="Y57" s="108">
        <v>58922.3</v>
      </c>
      <c r="Z57" s="100">
        <f t="shared" si="41"/>
        <v>38334</v>
      </c>
      <c r="AA57" s="123">
        <v>11405.51</v>
      </c>
      <c r="AB57" s="112">
        <v>102736.54</v>
      </c>
      <c r="AC57" s="100">
        <f t="shared" si="31"/>
        <v>-91331.03</v>
      </c>
      <c r="AD57" s="122">
        <v>0</v>
      </c>
      <c r="AE57" s="101">
        <v>64518.51</v>
      </c>
      <c r="AF57" s="102">
        <f t="shared" si="26"/>
        <v>-64518.51</v>
      </c>
      <c r="AG57" s="122">
        <v>43201</v>
      </c>
      <c r="AH57" s="128">
        <v>65723.29000000001</v>
      </c>
      <c r="AI57" s="88">
        <f t="shared" si="27"/>
        <v>-22522.290000000008</v>
      </c>
      <c r="AJ57" s="88">
        <v>69492</v>
      </c>
      <c r="AK57" s="88"/>
      <c r="AL57" s="88"/>
      <c r="AM57" s="88"/>
      <c r="AN57" s="88"/>
      <c r="AO57" s="88"/>
      <c r="AP57" s="88"/>
      <c r="AQ57" s="88"/>
      <c r="AR57" s="88"/>
      <c r="AS57" s="88"/>
      <c r="AT57" s="88"/>
      <c r="AU57" s="88"/>
      <c r="AV57" s="88"/>
      <c r="AW57" s="88"/>
      <c r="AX57" s="88"/>
      <c r="AY57" s="88"/>
      <c r="AZ57" s="88"/>
      <c r="BA57" s="88"/>
      <c r="BB57" s="88">
        <f t="shared" si="29"/>
        <v>221354.81</v>
      </c>
      <c r="BC57" s="89">
        <f t="shared" si="30"/>
        <v>247954.19</v>
      </c>
      <c r="BD57" s="89">
        <f t="shared" si="20"/>
        <v>374453.82999999996</v>
      </c>
      <c r="BE57" s="90"/>
      <c r="BF57" s="109" t="s">
        <v>108</v>
      </c>
      <c r="BH57" s="161"/>
    </row>
    <row r="58" spans="1:60" s="15" customFormat="1" ht="31.5">
      <c r="A58" s="76" t="s">
        <v>109</v>
      </c>
      <c r="B58" s="76" t="s">
        <v>4</v>
      </c>
      <c r="C58" s="162" t="s">
        <v>47</v>
      </c>
      <c r="D58" s="119" t="s">
        <v>110</v>
      </c>
      <c r="E58" s="116">
        <v>1291876</v>
      </c>
      <c r="F58" s="95"/>
      <c r="G58" s="95">
        <v>275542</v>
      </c>
      <c r="H58" s="95">
        <v>901028.7500000001</v>
      </c>
      <c r="I58" s="78">
        <f t="shared" si="21"/>
        <v>7336.47</v>
      </c>
      <c r="J58" s="78">
        <f t="shared" si="22"/>
        <v>107968.78000000003</v>
      </c>
      <c r="K58" s="78">
        <f t="shared" si="23"/>
        <v>1183907.22</v>
      </c>
      <c r="L58" s="78">
        <f t="shared" si="24"/>
        <v>107968.24999999988</v>
      </c>
      <c r="M58" s="79">
        <v>7337</v>
      </c>
      <c r="N58" s="97">
        <f>G58+H58+M58</f>
        <v>1183907.75</v>
      </c>
      <c r="O58" s="97">
        <f>E58-N58</f>
        <v>107968.25</v>
      </c>
      <c r="P58" s="97">
        <f>N58/E58*100</f>
        <v>91.64252219253241</v>
      </c>
      <c r="Q58" s="98" t="str">
        <f>IF(O58&gt;0,"X Asignar","Se excedió")</f>
        <v>X Asignar</v>
      </c>
      <c r="R58" s="98"/>
      <c r="S58" s="99">
        <v>0</v>
      </c>
      <c r="T58" s="99"/>
      <c r="U58" s="99"/>
      <c r="V58" s="99">
        <v>0</v>
      </c>
      <c r="W58" s="99"/>
      <c r="X58" s="88"/>
      <c r="Y58" s="108">
        <v>0</v>
      </c>
      <c r="Z58" s="100">
        <f t="shared" si="41"/>
        <v>0</v>
      </c>
      <c r="AA58" s="163">
        <v>7340</v>
      </c>
      <c r="AB58" s="163">
        <v>0</v>
      </c>
      <c r="AC58" s="100">
        <f t="shared" si="31"/>
        <v>7340</v>
      </c>
      <c r="AD58" s="88"/>
      <c r="AE58" s="88"/>
      <c r="AF58" s="102">
        <f t="shared" si="26"/>
        <v>0</v>
      </c>
      <c r="AG58" s="88">
        <v>0</v>
      </c>
      <c r="AH58" s="133">
        <v>7336.47</v>
      </c>
      <c r="AI58" s="88">
        <v>0</v>
      </c>
      <c r="AJ58" s="88"/>
      <c r="AK58" s="88">
        <v>0</v>
      </c>
      <c r="AL58" s="88"/>
      <c r="AM58" s="88">
        <v>0</v>
      </c>
      <c r="AN58" s="88">
        <v>0</v>
      </c>
      <c r="AO58" s="88">
        <v>0</v>
      </c>
      <c r="AP58" s="88">
        <v>0</v>
      </c>
      <c r="AQ58" s="88">
        <v>0</v>
      </c>
      <c r="AR58" s="88">
        <v>0</v>
      </c>
      <c r="AS58" s="88">
        <v>0</v>
      </c>
      <c r="AT58" s="88">
        <v>0</v>
      </c>
      <c r="AU58" s="88">
        <v>0</v>
      </c>
      <c r="AV58" s="88">
        <v>0</v>
      </c>
      <c r="AW58" s="88">
        <v>0</v>
      </c>
      <c r="AX58" s="88">
        <v>0</v>
      </c>
      <c r="AY58" s="88">
        <v>0</v>
      </c>
      <c r="AZ58" s="88">
        <v>0</v>
      </c>
      <c r="BA58" s="88">
        <v>0</v>
      </c>
      <c r="BB58" s="88">
        <v>0</v>
      </c>
      <c r="BC58" s="88">
        <v>0</v>
      </c>
      <c r="BD58" s="88">
        <f t="shared" si="20"/>
        <v>7336.47</v>
      </c>
      <c r="BE58" s="114"/>
      <c r="BF58" s="115"/>
      <c r="BH58" s="161"/>
    </row>
    <row r="59" spans="1:60" s="15" customFormat="1" ht="74.25" customHeight="1">
      <c r="A59" s="76"/>
      <c r="B59" s="76" t="s">
        <v>1</v>
      </c>
      <c r="C59" s="93" t="s">
        <v>47</v>
      </c>
      <c r="D59" s="94" t="s">
        <v>111</v>
      </c>
      <c r="E59" s="95">
        <v>1278686</v>
      </c>
      <c r="F59" s="95">
        <v>0</v>
      </c>
      <c r="G59" s="95">
        <v>0</v>
      </c>
      <c r="H59" s="95">
        <v>0</v>
      </c>
      <c r="I59" s="78">
        <f t="shared" si="21"/>
        <v>19050</v>
      </c>
      <c r="J59" s="78">
        <f t="shared" si="22"/>
        <v>1259636</v>
      </c>
      <c r="K59" s="78">
        <f t="shared" si="23"/>
        <v>19050</v>
      </c>
      <c r="L59" s="78">
        <f t="shared" si="24"/>
        <v>1118811</v>
      </c>
      <c r="M59" s="79">
        <v>159875</v>
      </c>
      <c r="N59" s="120"/>
      <c r="O59" s="120"/>
      <c r="P59" s="120"/>
      <c r="Q59" s="121"/>
      <c r="R59" s="121"/>
      <c r="S59" s="122">
        <v>0</v>
      </c>
      <c r="T59" s="122"/>
      <c r="U59" s="122"/>
      <c r="V59" s="122">
        <v>0</v>
      </c>
      <c r="W59" s="122"/>
      <c r="X59" s="88">
        <v>67350</v>
      </c>
      <c r="Y59" s="88">
        <v>0</v>
      </c>
      <c r="Z59" s="100">
        <f t="shared" si="41"/>
        <v>67350</v>
      </c>
      <c r="AA59" s="88">
        <f>85149+7376</f>
        <v>92525</v>
      </c>
      <c r="AB59" s="123">
        <v>12150</v>
      </c>
      <c r="AC59" s="100">
        <f t="shared" si="31"/>
        <v>80375</v>
      </c>
      <c r="AD59" s="122"/>
      <c r="AE59" s="122">
        <v>0</v>
      </c>
      <c r="AF59" s="102">
        <f t="shared" si="26"/>
        <v>0</v>
      </c>
      <c r="AG59" s="122"/>
      <c r="AH59" s="128">
        <v>6900</v>
      </c>
      <c r="AI59" s="88">
        <f t="shared" si="27"/>
        <v>-6900</v>
      </c>
      <c r="AJ59" s="88"/>
      <c r="AK59" s="88"/>
      <c r="AL59" s="88">
        <f>AJ59-AK59</f>
        <v>0</v>
      </c>
      <c r="AM59" s="88"/>
      <c r="AN59" s="88"/>
      <c r="AO59" s="88">
        <f t="shared" si="32"/>
        <v>0</v>
      </c>
      <c r="AP59" s="88"/>
      <c r="AQ59" s="88"/>
      <c r="AR59" s="88">
        <f t="shared" si="33"/>
        <v>0</v>
      </c>
      <c r="AS59" s="88"/>
      <c r="AT59" s="88"/>
      <c r="AU59" s="88">
        <f t="shared" si="34"/>
        <v>0</v>
      </c>
      <c r="AV59" s="88"/>
      <c r="AW59" s="88"/>
      <c r="AX59" s="88">
        <f t="shared" si="35"/>
        <v>0</v>
      </c>
      <c r="AY59" s="88"/>
      <c r="AZ59" s="88"/>
      <c r="BA59" s="88">
        <f t="shared" si="28"/>
        <v>0</v>
      </c>
      <c r="BB59" s="88">
        <f t="shared" si="29"/>
        <v>159875</v>
      </c>
      <c r="BC59" s="89">
        <f t="shared" si="30"/>
        <v>0</v>
      </c>
      <c r="BD59" s="90">
        <f t="shared" si="20"/>
        <v>19050</v>
      </c>
      <c r="BE59" s="90"/>
      <c r="BF59" s="118" t="s">
        <v>54</v>
      </c>
      <c r="BH59" s="161"/>
    </row>
    <row r="60" spans="1:60" s="15" customFormat="1" ht="38.25" customHeight="1">
      <c r="A60" s="76">
        <v>12</v>
      </c>
      <c r="B60" s="76" t="s">
        <v>4</v>
      </c>
      <c r="C60" s="76" t="s">
        <v>43</v>
      </c>
      <c r="D60" s="94" t="s">
        <v>112</v>
      </c>
      <c r="E60" s="95">
        <v>1254101</v>
      </c>
      <c r="F60" s="95"/>
      <c r="G60" s="95">
        <v>2322223</v>
      </c>
      <c r="H60" s="95">
        <v>0</v>
      </c>
      <c r="I60" s="78">
        <f t="shared" si="21"/>
        <v>21388.88</v>
      </c>
      <c r="J60" s="78">
        <f t="shared" si="22"/>
        <v>-1089510.88</v>
      </c>
      <c r="K60" s="78">
        <f t="shared" si="23"/>
        <v>2343611.88</v>
      </c>
      <c r="L60" s="78">
        <f t="shared" si="24"/>
        <v>-1089511</v>
      </c>
      <c r="M60" s="79">
        <v>21389</v>
      </c>
      <c r="N60" s="97">
        <f>G60+H60+M60</f>
        <v>2343612</v>
      </c>
      <c r="O60" s="97">
        <f>E60-N60</f>
        <v>-1089511</v>
      </c>
      <c r="P60" s="97">
        <f>N60/E60*100</f>
        <v>186.87585768610344</v>
      </c>
      <c r="Q60" s="98" t="str">
        <f>IF(O60&gt;0,"X Asignar","Se excedió")</f>
        <v>Se excedió</v>
      </c>
      <c r="R60" s="98"/>
      <c r="S60" s="99">
        <v>0</v>
      </c>
      <c r="T60" s="99">
        <v>0</v>
      </c>
      <c r="U60" s="99">
        <v>0</v>
      </c>
      <c r="V60" s="99">
        <v>0</v>
      </c>
      <c r="W60" s="99">
        <v>0</v>
      </c>
      <c r="X60" s="88">
        <v>0</v>
      </c>
      <c r="Y60" s="88">
        <v>21388.88</v>
      </c>
      <c r="Z60" s="100">
        <f t="shared" si="41"/>
        <v>-21388.88</v>
      </c>
      <c r="AA60" s="88">
        <v>0</v>
      </c>
      <c r="AB60" s="102">
        <v>0</v>
      </c>
      <c r="AC60" s="100">
        <f t="shared" si="31"/>
        <v>0</v>
      </c>
      <c r="AD60" s="88">
        <v>21389</v>
      </c>
      <c r="AE60" s="88">
        <v>0</v>
      </c>
      <c r="AF60" s="102">
        <f t="shared" si="26"/>
        <v>21389</v>
      </c>
      <c r="AG60" s="88">
        <v>0</v>
      </c>
      <c r="AH60" s="87">
        <v>0</v>
      </c>
      <c r="AI60" s="88">
        <v>0</v>
      </c>
      <c r="AJ60" s="88"/>
      <c r="AK60" s="88">
        <v>0</v>
      </c>
      <c r="AL60" s="88"/>
      <c r="AM60" s="88">
        <v>0</v>
      </c>
      <c r="AN60" s="88">
        <v>0</v>
      </c>
      <c r="AO60" s="88">
        <v>0</v>
      </c>
      <c r="AP60" s="88">
        <v>0</v>
      </c>
      <c r="AQ60" s="88">
        <v>0</v>
      </c>
      <c r="AR60" s="88">
        <v>0</v>
      </c>
      <c r="AS60" s="88">
        <v>0</v>
      </c>
      <c r="AT60" s="88">
        <v>0</v>
      </c>
      <c r="AU60" s="88">
        <v>0</v>
      </c>
      <c r="AV60" s="88">
        <v>0</v>
      </c>
      <c r="AW60" s="88">
        <v>0</v>
      </c>
      <c r="AX60" s="88">
        <v>0</v>
      </c>
      <c r="AY60" s="88">
        <v>0</v>
      </c>
      <c r="AZ60" s="88"/>
      <c r="BA60" s="88">
        <f t="shared" si="28"/>
        <v>0</v>
      </c>
      <c r="BB60" s="88">
        <f t="shared" si="29"/>
        <v>21389</v>
      </c>
      <c r="BC60" s="89">
        <f t="shared" si="30"/>
        <v>0</v>
      </c>
      <c r="BD60" s="125">
        <f t="shared" si="20"/>
        <v>21388.88</v>
      </c>
      <c r="BE60" s="90"/>
      <c r="BF60" s="118" t="s">
        <v>54</v>
      </c>
      <c r="BH60" s="161"/>
    </row>
    <row r="61" spans="1:60" s="15" customFormat="1" ht="54" customHeight="1">
      <c r="A61" s="76"/>
      <c r="B61" s="76" t="s">
        <v>3</v>
      </c>
      <c r="C61" s="93" t="s">
        <v>47</v>
      </c>
      <c r="D61" s="119" t="s">
        <v>113</v>
      </c>
      <c r="E61" s="95">
        <v>1082652</v>
      </c>
      <c r="F61" s="95"/>
      <c r="G61" s="95"/>
      <c r="H61" s="95"/>
      <c r="I61" s="78">
        <f t="shared" si="21"/>
        <v>42159.7</v>
      </c>
      <c r="J61" s="78">
        <f t="shared" si="22"/>
        <v>1040492.3</v>
      </c>
      <c r="K61" s="78">
        <f t="shared" si="23"/>
        <v>42159.7</v>
      </c>
      <c r="L61" s="78">
        <f t="shared" si="24"/>
        <v>1040491</v>
      </c>
      <c r="M61" s="79">
        <v>42161</v>
      </c>
      <c r="N61" s="120"/>
      <c r="O61" s="120"/>
      <c r="P61" s="120"/>
      <c r="Q61" s="121"/>
      <c r="R61" s="121"/>
      <c r="S61" s="122">
        <v>0</v>
      </c>
      <c r="T61" s="122"/>
      <c r="U61" s="122"/>
      <c r="V61" s="122">
        <v>0</v>
      </c>
      <c r="W61" s="122"/>
      <c r="X61" s="134">
        <v>0</v>
      </c>
      <c r="Y61" s="134">
        <v>0</v>
      </c>
      <c r="Z61" s="100">
        <f t="shared" si="41"/>
        <v>0</v>
      </c>
      <c r="AA61" s="88">
        <v>42161</v>
      </c>
      <c r="AB61" s="88">
        <v>0</v>
      </c>
      <c r="AC61" s="100">
        <f t="shared" si="31"/>
        <v>42161</v>
      </c>
      <c r="AD61" s="122">
        <v>0</v>
      </c>
      <c r="AE61" s="122">
        <v>0</v>
      </c>
      <c r="AF61" s="102">
        <f t="shared" si="26"/>
        <v>0</v>
      </c>
      <c r="AG61" s="122"/>
      <c r="AH61" s="128">
        <v>42159.7</v>
      </c>
      <c r="AI61" s="88">
        <f t="shared" si="27"/>
        <v>-42159.7</v>
      </c>
      <c r="AJ61" s="88"/>
      <c r="AK61" s="88"/>
      <c r="AL61" s="88"/>
      <c r="AM61" s="88"/>
      <c r="AN61" s="88"/>
      <c r="AO61" s="88"/>
      <c r="AP61" s="88"/>
      <c r="AQ61" s="88"/>
      <c r="AR61" s="88"/>
      <c r="AS61" s="88"/>
      <c r="AT61" s="88"/>
      <c r="AU61" s="88"/>
      <c r="AV61" s="88"/>
      <c r="AW61" s="88"/>
      <c r="AX61" s="88"/>
      <c r="AY61" s="88"/>
      <c r="AZ61" s="88"/>
      <c r="BA61" s="88"/>
      <c r="BB61" s="88">
        <f t="shared" si="29"/>
        <v>42161</v>
      </c>
      <c r="BC61" s="89">
        <f t="shared" si="30"/>
        <v>0</v>
      </c>
      <c r="BD61" s="89">
        <f t="shared" si="20"/>
        <v>42159.7</v>
      </c>
      <c r="BE61" s="90"/>
      <c r="BF61" s="109" t="s">
        <v>114</v>
      </c>
      <c r="BH61" s="161"/>
    </row>
    <row r="62" spans="1:60" s="15" customFormat="1" ht="57" customHeight="1">
      <c r="A62" s="76">
        <v>53</v>
      </c>
      <c r="B62" s="76" t="s">
        <v>4</v>
      </c>
      <c r="C62" s="93" t="s">
        <v>47</v>
      </c>
      <c r="D62" s="94" t="s">
        <v>115</v>
      </c>
      <c r="E62" s="95">
        <v>1051361</v>
      </c>
      <c r="F62" s="95"/>
      <c r="G62" s="95">
        <v>0</v>
      </c>
      <c r="H62" s="95">
        <v>434058.74999999994</v>
      </c>
      <c r="I62" s="78">
        <f t="shared" si="21"/>
        <v>636903.75</v>
      </c>
      <c r="J62" s="78">
        <f t="shared" si="22"/>
        <v>-19601.5</v>
      </c>
      <c r="K62" s="78">
        <f t="shared" si="23"/>
        <v>1070962.5</v>
      </c>
      <c r="L62" s="78">
        <f t="shared" si="24"/>
        <v>-95487.75</v>
      </c>
      <c r="M62" s="138">
        <v>712790</v>
      </c>
      <c r="N62" s="97">
        <f>G62+H62+M62</f>
        <v>1146848.75</v>
      </c>
      <c r="O62" s="97">
        <f>E62-N62</f>
        <v>-95487.75</v>
      </c>
      <c r="P62" s="97">
        <f>N62/E62*100</f>
        <v>109.08229903905509</v>
      </c>
      <c r="Q62" s="98" t="str">
        <f>IF(O62&gt;0,"X Asignar","Se excedió")</f>
        <v>Se excedió</v>
      </c>
      <c r="R62" s="98"/>
      <c r="S62" s="99">
        <v>0</v>
      </c>
      <c r="T62" s="99"/>
      <c r="U62" s="99"/>
      <c r="V62" s="99">
        <v>227018</v>
      </c>
      <c r="W62" s="99"/>
      <c r="X62" s="88">
        <v>131800</v>
      </c>
      <c r="Y62" s="88">
        <v>14750</v>
      </c>
      <c r="Z62" s="100">
        <f t="shared" si="41"/>
        <v>117050</v>
      </c>
      <c r="AA62" s="88">
        <v>161800</v>
      </c>
      <c r="AB62" s="88">
        <v>143913.96</v>
      </c>
      <c r="AC62" s="100">
        <f t="shared" si="31"/>
        <v>17886.040000000008</v>
      </c>
      <c r="AD62" s="88">
        <v>139672.43</v>
      </c>
      <c r="AE62" s="101">
        <v>14750</v>
      </c>
      <c r="AF62" s="102">
        <f t="shared" si="26"/>
        <v>124922.43</v>
      </c>
      <c r="AG62" s="88">
        <v>0</v>
      </c>
      <c r="AH62" s="133">
        <v>236471.79</v>
      </c>
      <c r="AI62" s="88">
        <f t="shared" si="27"/>
        <v>-236471.79</v>
      </c>
      <c r="AJ62" s="88">
        <v>122472.43</v>
      </c>
      <c r="AK62" s="88"/>
      <c r="AL62" s="88"/>
      <c r="AM62" s="88">
        <v>0</v>
      </c>
      <c r="AN62" s="88"/>
      <c r="AO62" s="88">
        <f t="shared" si="32"/>
        <v>0</v>
      </c>
      <c r="AP62" s="88">
        <v>0</v>
      </c>
      <c r="AQ62" s="88"/>
      <c r="AR62" s="88">
        <f t="shared" si="33"/>
        <v>0</v>
      </c>
      <c r="AS62" s="88">
        <v>0</v>
      </c>
      <c r="AT62" s="88"/>
      <c r="AU62" s="88">
        <f t="shared" si="34"/>
        <v>0</v>
      </c>
      <c r="AV62" s="88">
        <v>0</v>
      </c>
      <c r="AW62" s="88"/>
      <c r="AX62" s="88">
        <f t="shared" si="35"/>
        <v>0</v>
      </c>
      <c r="AY62" s="88">
        <v>0</v>
      </c>
      <c r="AZ62" s="88"/>
      <c r="BA62" s="88">
        <f t="shared" si="28"/>
        <v>0</v>
      </c>
      <c r="BB62" s="88">
        <f t="shared" si="29"/>
        <v>555744.86</v>
      </c>
      <c r="BC62" s="89">
        <f t="shared" si="30"/>
        <v>157045.14</v>
      </c>
      <c r="BD62" s="88">
        <f t="shared" si="20"/>
        <v>636903.75</v>
      </c>
      <c r="BE62" s="90"/>
      <c r="BF62" s="104"/>
      <c r="BH62" s="161"/>
    </row>
    <row r="63" spans="1:60" s="15" customFormat="1" ht="99.75" customHeight="1">
      <c r="A63" s="76"/>
      <c r="B63" s="76" t="s">
        <v>1</v>
      </c>
      <c r="C63" s="93" t="s">
        <v>47</v>
      </c>
      <c r="D63" s="119" t="s">
        <v>116</v>
      </c>
      <c r="E63" s="95">
        <v>946698</v>
      </c>
      <c r="F63" s="95"/>
      <c r="G63" s="95">
        <v>143772</v>
      </c>
      <c r="H63" s="95"/>
      <c r="I63" s="78">
        <f t="shared" si="21"/>
        <v>23824.9</v>
      </c>
      <c r="J63" s="78">
        <f t="shared" si="22"/>
        <v>779101.1</v>
      </c>
      <c r="K63" s="78">
        <f t="shared" si="23"/>
        <v>167596.9</v>
      </c>
      <c r="L63" s="78">
        <f t="shared" si="24"/>
        <v>659154</v>
      </c>
      <c r="M63" s="79">
        <v>143772</v>
      </c>
      <c r="N63" s="120"/>
      <c r="O63" s="120"/>
      <c r="P63" s="120"/>
      <c r="Q63" s="121"/>
      <c r="R63" s="121"/>
      <c r="S63" s="164">
        <v>0</v>
      </c>
      <c r="T63" s="122"/>
      <c r="U63" s="122"/>
      <c r="V63" s="122">
        <v>0</v>
      </c>
      <c r="W63" s="122"/>
      <c r="X63" s="88">
        <v>29950</v>
      </c>
      <c r="Y63" s="88">
        <v>3274.9</v>
      </c>
      <c r="Z63" s="100">
        <f t="shared" si="41"/>
        <v>26675.1</v>
      </c>
      <c r="AA63" s="88">
        <v>113822</v>
      </c>
      <c r="AB63" s="88">
        <v>9600</v>
      </c>
      <c r="AC63" s="100">
        <f t="shared" si="31"/>
        <v>104222</v>
      </c>
      <c r="AD63" s="122"/>
      <c r="AE63" s="122">
        <v>0</v>
      </c>
      <c r="AF63" s="102">
        <f t="shared" si="26"/>
        <v>0</v>
      </c>
      <c r="AG63" s="122">
        <v>0</v>
      </c>
      <c r="AH63" s="128">
        <v>10950</v>
      </c>
      <c r="AI63" s="88">
        <f t="shared" si="27"/>
        <v>-10950</v>
      </c>
      <c r="AJ63" s="88"/>
      <c r="AK63" s="88"/>
      <c r="AL63" s="88">
        <f>AJ63-AK63</f>
        <v>0</v>
      </c>
      <c r="AM63" s="88"/>
      <c r="AN63" s="88"/>
      <c r="AO63" s="88">
        <f t="shared" si="32"/>
        <v>0</v>
      </c>
      <c r="AP63" s="88"/>
      <c r="AQ63" s="88"/>
      <c r="AR63" s="88">
        <f t="shared" si="33"/>
        <v>0</v>
      </c>
      <c r="AS63" s="88"/>
      <c r="AT63" s="88"/>
      <c r="AU63" s="88">
        <f t="shared" si="34"/>
        <v>0</v>
      </c>
      <c r="AV63" s="88"/>
      <c r="AW63" s="88"/>
      <c r="AX63" s="88">
        <f t="shared" si="35"/>
        <v>0</v>
      </c>
      <c r="AY63" s="88"/>
      <c r="AZ63" s="88"/>
      <c r="BA63" s="88">
        <f t="shared" si="28"/>
        <v>0</v>
      </c>
      <c r="BB63" s="88">
        <f t="shared" si="29"/>
        <v>143772</v>
      </c>
      <c r="BC63" s="89">
        <f t="shared" si="30"/>
        <v>0</v>
      </c>
      <c r="BD63" s="89">
        <f t="shared" si="20"/>
        <v>23824.9</v>
      </c>
      <c r="BE63" s="90"/>
      <c r="BF63" s="109"/>
      <c r="BH63" s="161"/>
    </row>
    <row r="64" spans="1:60" s="15" customFormat="1" ht="26.25" customHeight="1">
      <c r="A64" s="76">
        <v>56</v>
      </c>
      <c r="B64" s="76" t="s">
        <v>4</v>
      </c>
      <c r="C64" s="93" t="s">
        <v>47</v>
      </c>
      <c r="D64" s="94" t="s">
        <v>117</v>
      </c>
      <c r="E64" s="95">
        <v>889943</v>
      </c>
      <c r="F64" s="95"/>
      <c r="G64" s="95">
        <v>35288</v>
      </c>
      <c r="H64" s="95">
        <v>411542.54</v>
      </c>
      <c r="I64" s="78">
        <f t="shared" si="21"/>
        <v>0</v>
      </c>
      <c r="J64" s="78">
        <f t="shared" si="22"/>
        <v>443112.46</v>
      </c>
      <c r="K64" s="78">
        <f t="shared" si="23"/>
        <v>446830.54</v>
      </c>
      <c r="L64" s="78">
        <f t="shared" si="24"/>
        <v>-84281.53999999998</v>
      </c>
      <c r="M64" s="131">
        <v>527394</v>
      </c>
      <c r="N64" s="97">
        <f>G64+H64+M64</f>
        <v>974224.54</v>
      </c>
      <c r="O64" s="97">
        <f>E64-N64</f>
        <v>-84281.54000000004</v>
      </c>
      <c r="P64" s="97">
        <f>N64/E64*100</f>
        <v>109.47044248901334</v>
      </c>
      <c r="Q64" s="98" t="str">
        <f>IF(O64&gt;0,"X Asignar","Se excedió")</f>
        <v>Se excedió</v>
      </c>
      <c r="R64" s="98"/>
      <c r="S64" s="99">
        <v>0</v>
      </c>
      <c r="T64" s="99"/>
      <c r="U64" s="99"/>
      <c r="V64" s="99">
        <v>48862.24</v>
      </c>
      <c r="W64" s="99"/>
      <c r="X64" s="88">
        <v>144485.62</v>
      </c>
      <c r="Y64" s="88">
        <v>235181.73</v>
      </c>
      <c r="Z64" s="100">
        <f t="shared" si="41"/>
        <v>-90696.11000000002</v>
      </c>
      <c r="AA64" s="88">
        <v>81507.27</v>
      </c>
      <c r="AB64" s="88">
        <v>1980</v>
      </c>
      <c r="AC64" s="100">
        <f t="shared" si="31"/>
        <v>79527.27</v>
      </c>
      <c r="AD64" s="88">
        <v>172251</v>
      </c>
      <c r="AE64" s="101">
        <v>176250.46</v>
      </c>
      <c r="AF64" s="102">
        <f t="shared" si="26"/>
        <v>-3999.459999999992</v>
      </c>
      <c r="AG64" s="88">
        <v>70000</v>
      </c>
      <c r="AH64" s="133">
        <v>1500</v>
      </c>
      <c r="AI64" s="88">
        <f t="shared" si="27"/>
        <v>68500</v>
      </c>
      <c r="AJ64" s="88"/>
      <c r="AK64" s="88">
        <v>0</v>
      </c>
      <c r="AL64" s="88"/>
      <c r="AM64" s="88">
        <v>0</v>
      </c>
      <c r="AN64" s="88">
        <v>0</v>
      </c>
      <c r="AO64" s="88">
        <v>0</v>
      </c>
      <c r="AP64" s="88">
        <v>0</v>
      </c>
      <c r="AQ64" s="88">
        <v>0</v>
      </c>
      <c r="AR64" s="88">
        <v>0</v>
      </c>
      <c r="AS64" s="88">
        <v>0</v>
      </c>
      <c r="AT64" s="88">
        <v>0</v>
      </c>
      <c r="AU64" s="88">
        <v>0</v>
      </c>
      <c r="AV64" s="88">
        <v>0</v>
      </c>
      <c r="AW64" s="88">
        <v>0</v>
      </c>
      <c r="AX64" s="88">
        <v>0</v>
      </c>
      <c r="AY64" s="88">
        <v>0</v>
      </c>
      <c r="AZ64" s="88">
        <v>0</v>
      </c>
      <c r="BA64" s="88">
        <v>0</v>
      </c>
      <c r="BB64" s="88">
        <v>0</v>
      </c>
      <c r="BC64" s="88">
        <v>0</v>
      </c>
      <c r="BD64" s="88">
        <v>0</v>
      </c>
      <c r="BE64" s="165"/>
      <c r="BF64" s="166"/>
      <c r="BH64" s="161"/>
    </row>
    <row r="65" spans="1:60" s="15" customFormat="1" ht="30.75" customHeight="1">
      <c r="A65" s="76">
        <v>5</v>
      </c>
      <c r="B65" s="76" t="s">
        <v>4</v>
      </c>
      <c r="C65" s="76" t="s">
        <v>43</v>
      </c>
      <c r="D65" s="94" t="s">
        <v>118</v>
      </c>
      <c r="E65" s="110">
        <v>824053</v>
      </c>
      <c r="F65" s="110"/>
      <c r="G65" s="110">
        <v>441527</v>
      </c>
      <c r="H65" s="110">
        <v>3700</v>
      </c>
      <c r="I65" s="78">
        <f t="shared" si="21"/>
        <v>0</v>
      </c>
      <c r="J65" s="78">
        <f t="shared" si="22"/>
        <v>378826</v>
      </c>
      <c r="K65" s="78">
        <f t="shared" si="23"/>
        <v>445227</v>
      </c>
      <c r="L65" s="78">
        <f t="shared" si="24"/>
        <v>248683</v>
      </c>
      <c r="M65" s="145">
        <v>130143</v>
      </c>
      <c r="N65" s="89">
        <f>G65+H65+M65</f>
        <v>575370</v>
      </c>
      <c r="O65" s="89">
        <f>E65-N65</f>
        <v>248683</v>
      </c>
      <c r="P65" s="89">
        <f>N65/E65*100</f>
        <v>69.82196533475395</v>
      </c>
      <c r="Q65" s="111" t="str">
        <f>IF(O65&gt;0,"X Asignar","Se excedió")</f>
        <v>X Asignar</v>
      </c>
      <c r="R65" s="111"/>
      <c r="S65" s="108">
        <v>0</v>
      </c>
      <c r="T65" s="108">
        <v>0</v>
      </c>
      <c r="U65" s="108">
        <v>0</v>
      </c>
      <c r="V65" s="108">
        <v>0</v>
      </c>
      <c r="W65" s="108">
        <v>0</v>
      </c>
      <c r="X65" s="88">
        <v>0</v>
      </c>
      <c r="Y65" s="88">
        <v>0</v>
      </c>
      <c r="Z65" s="100">
        <f t="shared" si="41"/>
        <v>0</v>
      </c>
      <c r="AA65" s="88">
        <v>17000</v>
      </c>
      <c r="AB65" s="88">
        <v>0</v>
      </c>
      <c r="AC65" s="100">
        <f t="shared" si="31"/>
        <v>17000</v>
      </c>
      <c r="AD65" s="88">
        <v>82000</v>
      </c>
      <c r="AE65" s="88">
        <v>0</v>
      </c>
      <c r="AF65" s="102">
        <f t="shared" si="26"/>
        <v>82000</v>
      </c>
      <c r="AG65" s="88"/>
      <c r="AH65" s="87">
        <v>0</v>
      </c>
      <c r="AI65" s="88">
        <f t="shared" si="27"/>
        <v>0</v>
      </c>
      <c r="AJ65" s="88"/>
      <c r="AK65" s="88"/>
      <c r="AL65" s="88"/>
      <c r="AM65" s="88">
        <v>0</v>
      </c>
      <c r="AN65" s="88"/>
      <c r="AO65" s="88">
        <f t="shared" si="32"/>
        <v>0</v>
      </c>
      <c r="AP65" s="88">
        <v>0</v>
      </c>
      <c r="AQ65" s="88"/>
      <c r="AR65" s="88">
        <f t="shared" si="33"/>
        <v>0</v>
      </c>
      <c r="AS65" s="88">
        <v>0</v>
      </c>
      <c r="AT65" s="88"/>
      <c r="AU65" s="88">
        <f t="shared" si="34"/>
        <v>0</v>
      </c>
      <c r="AV65" s="88">
        <v>0</v>
      </c>
      <c r="AW65" s="88"/>
      <c r="AX65" s="88">
        <f t="shared" si="35"/>
        <v>0</v>
      </c>
      <c r="AY65" s="88">
        <v>0</v>
      </c>
      <c r="AZ65" s="88"/>
      <c r="BA65" s="88">
        <f t="shared" si="28"/>
        <v>0</v>
      </c>
      <c r="BB65" s="88">
        <f t="shared" si="29"/>
        <v>99000</v>
      </c>
      <c r="BC65" s="89">
        <f aca="true" t="shared" si="42" ref="BC65:BC73">M65-BB65</f>
        <v>31143</v>
      </c>
      <c r="BD65" s="90">
        <f t="shared" si="20"/>
        <v>0</v>
      </c>
      <c r="BE65" s="90"/>
      <c r="BF65" s="118" t="s">
        <v>54</v>
      </c>
      <c r="BH65" s="161"/>
    </row>
    <row r="66" spans="1:60" s="15" customFormat="1" ht="28.5" customHeight="1">
      <c r="A66" s="76">
        <v>57</v>
      </c>
      <c r="B66" s="76" t="s">
        <v>4</v>
      </c>
      <c r="C66" s="93" t="s">
        <v>47</v>
      </c>
      <c r="D66" s="94" t="s">
        <v>119</v>
      </c>
      <c r="E66" s="95">
        <v>812015</v>
      </c>
      <c r="F66" s="95"/>
      <c r="G66" s="95">
        <v>33882</v>
      </c>
      <c r="H66" s="95">
        <v>457765.24</v>
      </c>
      <c r="I66" s="78">
        <f t="shared" si="21"/>
        <v>354436.13999999996</v>
      </c>
      <c r="J66" s="78">
        <f t="shared" si="22"/>
        <v>-34068.37999999989</v>
      </c>
      <c r="K66" s="78">
        <f t="shared" si="23"/>
        <v>846083.3799999999</v>
      </c>
      <c r="L66" s="78">
        <f t="shared" si="24"/>
        <v>-108648.23999999999</v>
      </c>
      <c r="M66" s="145">
        <v>429016</v>
      </c>
      <c r="N66" s="97">
        <f>G66+H66+M66</f>
        <v>920663.24</v>
      </c>
      <c r="O66" s="97">
        <f>E66-N66</f>
        <v>-108648.23999999999</v>
      </c>
      <c r="P66" s="97">
        <f>N66/E66*100</f>
        <v>113.38007795422497</v>
      </c>
      <c r="Q66" s="98" t="str">
        <f>IF(O66&gt;0,"X Asignar","Se excedió")</f>
        <v>Se excedió</v>
      </c>
      <c r="R66" s="98"/>
      <c r="S66" s="167">
        <v>118414.18</v>
      </c>
      <c r="T66" s="99"/>
      <c r="U66" s="99"/>
      <c r="V66" s="99">
        <v>105231.57</v>
      </c>
      <c r="W66" s="99"/>
      <c r="X66" s="88">
        <v>124427.01</v>
      </c>
      <c r="Y66" s="88">
        <v>39007.85</v>
      </c>
      <c r="Z66" s="100">
        <f t="shared" si="41"/>
        <v>85419.16</v>
      </c>
      <c r="AA66" s="88">
        <v>60500</v>
      </c>
      <c r="AB66" s="88">
        <v>5496.67</v>
      </c>
      <c r="AC66" s="100">
        <f t="shared" si="31"/>
        <v>55003.33</v>
      </c>
      <c r="AD66" s="88">
        <v>0</v>
      </c>
      <c r="AE66" s="101">
        <v>86285.87</v>
      </c>
      <c r="AF66" s="102">
        <f t="shared" si="26"/>
        <v>-86285.87</v>
      </c>
      <c r="AG66" s="88">
        <v>0</v>
      </c>
      <c r="AH66" s="87">
        <v>0</v>
      </c>
      <c r="AI66" s="88">
        <f t="shared" si="27"/>
        <v>0</v>
      </c>
      <c r="AJ66" s="88"/>
      <c r="AK66" s="88"/>
      <c r="AL66" s="88"/>
      <c r="AM66" s="88">
        <v>0</v>
      </c>
      <c r="AN66" s="88"/>
      <c r="AO66" s="88">
        <f t="shared" si="32"/>
        <v>0</v>
      </c>
      <c r="AP66" s="88">
        <v>0</v>
      </c>
      <c r="AQ66" s="88"/>
      <c r="AR66" s="88">
        <f t="shared" si="33"/>
        <v>0</v>
      </c>
      <c r="AS66" s="88">
        <v>0</v>
      </c>
      <c r="AT66" s="88"/>
      <c r="AU66" s="88">
        <f t="shared" si="34"/>
        <v>0</v>
      </c>
      <c r="AV66" s="88">
        <v>0</v>
      </c>
      <c r="AW66" s="88"/>
      <c r="AX66" s="88">
        <f t="shared" si="35"/>
        <v>0</v>
      </c>
      <c r="AY66" s="88">
        <v>0</v>
      </c>
      <c r="AZ66" s="88"/>
      <c r="BA66" s="88">
        <f t="shared" si="28"/>
        <v>0</v>
      </c>
      <c r="BB66" s="88">
        <f t="shared" si="29"/>
        <v>184927.01</v>
      </c>
      <c r="BC66" s="89">
        <f t="shared" si="42"/>
        <v>244088.99</v>
      </c>
      <c r="BD66" s="88">
        <f t="shared" si="20"/>
        <v>354436.13999999996</v>
      </c>
      <c r="BE66" s="90"/>
      <c r="BF66" s="104"/>
      <c r="BH66" s="161"/>
    </row>
    <row r="67" spans="1:64" ht="51.75" customHeight="1">
      <c r="A67" s="76">
        <v>75</v>
      </c>
      <c r="B67" s="76" t="s">
        <v>4</v>
      </c>
      <c r="C67" s="93" t="s">
        <v>47</v>
      </c>
      <c r="D67" s="94" t="s">
        <v>120</v>
      </c>
      <c r="E67" s="95">
        <v>777023</v>
      </c>
      <c r="F67" s="95"/>
      <c r="G67" s="95">
        <v>118292</v>
      </c>
      <c r="H67" s="95">
        <v>650444.1900000001</v>
      </c>
      <c r="I67" s="78">
        <f t="shared" si="21"/>
        <v>16464.72</v>
      </c>
      <c r="J67" s="78">
        <f t="shared" si="22"/>
        <v>-8177.910000000033</v>
      </c>
      <c r="K67" s="78">
        <f t="shared" si="23"/>
        <v>785200.91</v>
      </c>
      <c r="L67" s="78">
        <f t="shared" si="24"/>
        <v>-51576.19000000006</v>
      </c>
      <c r="M67" s="79">
        <v>59863</v>
      </c>
      <c r="N67" s="106">
        <f>G67+H67+M67</f>
        <v>828599.1900000001</v>
      </c>
      <c r="O67" s="106">
        <f>E67-N67</f>
        <v>-51576.19000000006</v>
      </c>
      <c r="P67" s="106">
        <f>N67/E67*100</f>
        <v>106.6376658091202</v>
      </c>
      <c r="Q67" s="107" t="str">
        <f>IF(O67&gt;0,"X Asignar","Se excedió")</f>
        <v>Se excedió</v>
      </c>
      <c r="R67" s="107"/>
      <c r="S67" s="95">
        <v>0</v>
      </c>
      <c r="T67" s="95"/>
      <c r="U67" s="95"/>
      <c r="V67" s="99">
        <v>1950</v>
      </c>
      <c r="W67" s="99"/>
      <c r="X67" s="99"/>
      <c r="Y67" s="108">
        <v>1950</v>
      </c>
      <c r="Z67" s="100">
        <f t="shared" si="41"/>
        <v>-1950</v>
      </c>
      <c r="AA67" s="99">
        <v>57913</v>
      </c>
      <c r="AB67" s="99">
        <v>0</v>
      </c>
      <c r="AC67" s="100">
        <f t="shared" si="31"/>
        <v>57913</v>
      </c>
      <c r="AD67" s="99"/>
      <c r="AE67" s="99">
        <v>0</v>
      </c>
      <c r="AF67" s="102">
        <f t="shared" si="26"/>
        <v>0</v>
      </c>
      <c r="AG67" s="99">
        <v>0</v>
      </c>
      <c r="AH67" s="133">
        <v>12564.72</v>
      </c>
      <c r="AI67" s="88">
        <f t="shared" si="27"/>
        <v>-12564.72</v>
      </c>
      <c r="AJ67" s="88">
        <v>34000</v>
      </c>
      <c r="AK67" s="88"/>
      <c r="AL67" s="88"/>
      <c r="AM67" s="88">
        <v>0</v>
      </c>
      <c r="AN67" s="88"/>
      <c r="AO67" s="88">
        <f t="shared" si="32"/>
        <v>0</v>
      </c>
      <c r="AP67" s="88">
        <v>0</v>
      </c>
      <c r="AQ67" s="88"/>
      <c r="AR67" s="88">
        <f t="shared" si="33"/>
        <v>0</v>
      </c>
      <c r="AS67" s="88">
        <v>0</v>
      </c>
      <c r="AT67" s="88"/>
      <c r="AU67" s="88">
        <f t="shared" si="34"/>
        <v>0</v>
      </c>
      <c r="AV67" s="88">
        <v>0</v>
      </c>
      <c r="AW67" s="88"/>
      <c r="AX67" s="88">
        <f t="shared" si="35"/>
        <v>0</v>
      </c>
      <c r="AY67" s="88">
        <v>0</v>
      </c>
      <c r="AZ67" s="88"/>
      <c r="BA67" s="88">
        <f t="shared" si="28"/>
        <v>0</v>
      </c>
      <c r="BB67" s="88">
        <f t="shared" si="29"/>
        <v>91913</v>
      </c>
      <c r="BC67" s="82">
        <f t="shared" si="42"/>
        <v>-32050</v>
      </c>
      <c r="BD67" s="88">
        <f t="shared" si="20"/>
        <v>16464.72</v>
      </c>
      <c r="BE67" s="114"/>
      <c r="BF67" s="130"/>
      <c r="BG67" s="15"/>
      <c r="BH67" s="168"/>
      <c r="BI67" s="168"/>
      <c r="BJ67" s="168"/>
      <c r="BK67" s="168"/>
      <c r="BL67" s="168"/>
    </row>
    <row r="68" spans="1:64" ht="33.75" customHeight="1">
      <c r="A68" s="76">
        <v>24</v>
      </c>
      <c r="B68" s="76" t="s">
        <v>4</v>
      </c>
      <c r="C68" s="76" t="s">
        <v>43</v>
      </c>
      <c r="D68" s="94" t="s">
        <v>121</v>
      </c>
      <c r="E68" s="110">
        <v>750772</v>
      </c>
      <c r="F68" s="110"/>
      <c r="G68" s="110">
        <v>633902</v>
      </c>
      <c r="H68" s="110">
        <v>0</v>
      </c>
      <c r="I68" s="78">
        <f t="shared" si="21"/>
        <v>0</v>
      </c>
      <c r="J68" s="78">
        <f t="shared" si="22"/>
        <v>116870</v>
      </c>
      <c r="K68" s="78">
        <f t="shared" si="23"/>
        <v>633902</v>
      </c>
      <c r="L68" s="78">
        <f t="shared" si="24"/>
        <v>-101230</v>
      </c>
      <c r="M68" s="79">
        <v>218100</v>
      </c>
      <c r="N68" s="89">
        <f>G68+H68+M68</f>
        <v>852002</v>
      </c>
      <c r="O68" s="89">
        <f>E68-N68</f>
        <v>-101230</v>
      </c>
      <c r="P68" s="89">
        <f>N68/E68*100</f>
        <v>113.48345436430766</v>
      </c>
      <c r="Q68" s="111" t="str">
        <f>IF(O68&gt;0,"X Asignar","Se excedió")</f>
        <v>Se excedió</v>
      </c>
      <c r="R68" s="111"/>
      <c r="S68" s="108">
        <v>0</v>
      </c>
      <c r="T68" s="108"/>
      <c r="U68" s="108"/>
      <c r="V68" s="108">
        <v>0</v>
      </c>
      <c r="W68" s="108"/>
      <c r="X68" s="88">
        <v>0</v>
      </c>
      <c r="Y68" s="108">
        <v>0</v>
      </c>
      <c r="Z68" s="100">
        <f t="shared" si="41"/>
        <v>0</v>
      </c>
      <c r="AA68" s="88">
        <v>0</v>
      </c>
      <c r="AB68" s="88">
        <v>0</v>
      </c>
      <c r="AC68" s="100">
        <f t="shared" si="31"/>
        <v>0</v>
      </c>
      <c r="AD68" s="88"/>
      <c r="AE68" s="88">
        <v>0</v>
      </c>
      <c r="AF68" s="102">
        <f t="shared" si="26"/>
        <v>0</v>
      </c>
      <c r="AG68" s="88">
        <v>0</v>
      </c>
      <c r="AH68" s="87">
        <v>0</v>
      </c>
      <c r="AI68" s="88">
        <f t="shared" si="27"/>
        <v>0</v>
      </c>
      <c r="AJ68" s="88"/>
      <c r="AK68" s="88"/>
      <c r="AL68" s="88"/>
      <c r="AM68" s="88">
        <v>0</v>
      </c>
      <c r="AN68" s="88"/>
      <c r="AO68" s="88">
        <f t="shared" si="32"/>
        <v>0</v>
      </c>
      <c r="AP68" s="88">
        <v>0</v>
      </c>
      <c r="AQ68" s="88"/>
      <c r="AR68" s="88">
        <f t="shared" si="33"/>
        <v>0</v>
      </c>
      <c r="AS68" s="88">
        <v>0</v>
      </c>
      <c r="AT68" s="88"/>
      <c r="AU68" s="88">
        <f t="shared" si="34"/>
        <v>0</v>
      </c>
      <c r="AV68" s="88">
        <v>0</v>
      </c>
      <c r="AW68" s="88"/>
      <c r="AX68" s="88">
        <f t="shared" si="35"/>
        <v>0</v>
      </c>
      <c r="AY68" s="88">
        <v>0</v>
      </c>
      <c r="AZ68" s="88"/>
      <c r="BA68" s="88">
        <f t="shared" si="28"/>
        <v>0</v>
      </c>
      <c r="BB68" s="88">
        <f t="shared" si="29"/>
        <v>0</v>
      </c>
      <c r="BC68" s="89">
        <f t="shared" si="42"/>
        <v>218100</v>
      </c>
      <c r="BD68" s="90">
        <f t="shared" si="20"/>
        <v>0</v>
      </c>
      <c r="BE68" s="90"/>
      <c r="BF68" s="118" t="s">
        <v>54</v>
      </c>
      <c r="BG68" s="15"/>
      <c r="BH68" s="168"/>
      <c r="BI68" s="168"/>
      <c r="BJ68" s="168"/>
      <c r="BK68" s="168"/>
      <c r="BL68" s="168"/>
    </row>
    <row r="69" spans="1:59" ht="84">
      <c r="A69" s="76"/>
      <c r="B69" s="76" t="s">
        <v>1</v>
      </c>
      <c r="C69" s="93" t="s">
        <v>47</v>
      </c>
      <c r="D69" s="119" t="s">
        <v>122</v>
      </c>
      <c r="E69" s="95">
        <v>690378</v>
      </c>
      <c r="F69" s="95"/>
      <c r="G69" s="95"/>
      <c r="H69" s="95"/>
      <c r="I69" s="78">
        <f t="shared" si="21"/>
        <v>29675</v>
      </c>
      <c r="J69" s="78">
        <f t="shared" si="22"/>
        <v>660703</v>
      </c>
      <c r="K69" s="78">
        <f t="shared" si="23"/>
        <v>29675</v>
      </c>
      <c r="L69" s="78">
        <f t="shared" si="24"/>
        <v>528448</v>
      </c>
      <c r="M69" s="79">
        <v>161930</v>
      </c>
      <c r="N69" s="120"/>
      <c r="O69" s="120"/>
      <c r="P69" s="120"/>
      <c r="Q69" s="121"/>
      <c r="R69" s="121"/>
      <c r="S69" s="122"/>
      <c r="T69" s="122"/>
      <c r="U69" s="122"/>
      <c r="V69" s="122">
        <v>0</v>
      </c>
      <c r="W69" s="122"/>
      <c r="X69" s="88">
        <f>13650+11250+15000</f>
        <v>39900</v>
      </c>
      <c r="Y69" s="88">
        <v>3400</v>
      </c>
      <c r="Z69" s="100">
        <f t="shared" si="41"/>
        <v>36500</v>
      </c>
      <c r="AA69" s="88">
        <f>4590+117440</f>
        <v>122030</v>
      </c>
      <c r="AB69" s="88">
        <v>13025</v>
      </c>
      <c r="AC69" s="88">
        <f t="shared" si="31"/>
        <v>109005</v>
      </c>
      <c r="AD69" s="122"/>
      <c r="AE69" s="101">
        <v>500</v>
      </c>
      <c r="AF69" s="102">
        <f t="shared" si="26"/>
        <v>-500</v>
      </c>
      <c r="AG69" s="122"/>
      <c r="AH69" s="128">
        <v>12750</v>
      </c>
      <c r="AI69" s="88">
        <f t="shared" si="27"/>
        <v>-12750</v>
      </c>
      <c r="AJ69" s="88"/>
      <c r="AK69" s="88"/>
      <c r="AL69" s="88">
        <f>AJ69-AK69</f>
        <v>0</v>
      </c>
      <c r="AM69" s="88"/>
      <c r="AN69" s="88"/>
      <c r="AO69" s="88">
        <f t="shared" si="32"/>
        <v>0</v>
      </c>
      <c r="AP69" s="88"/>
      <c r="AQ69" s="88"/>
      <c r="AR69" s="88">
        <f t="shared" si="33"/>
        <v>0</v>
      </c>
      <c r="AS69" s="88"/>
      <c r="AT69" s="88"/>
      <c r="AU69" s="88">
        <f t="shared" si="34"/>
        <v>0</v>
      </c>
      <c r="AV69" s="88"/>
      <c r="AW69" s="88"/>
      <c r="AX69" s="88">
        <f t="shared" si="35"/>
        <v>0</v>
      </c>
      <c r="AY69" s="88"/>
      <c r="AZ69" s="88"/>
      <c r="BA69" s="88">
        <f t="shared" si="28"/>
        <v>0</v>
      </c>
      <c r="BB69" s="88">
        <f t="shared" si="29"/>
        <v>161930</v>
      </c>
      <c r="BC69" s="89">
        <f t="shared" si="42"/>
        <v>0</v>
      </c>
      <c r="BD69" s="89">
        <f t="shared" si="20"/>
        <v>29675</v>
      </c>
      <c r="BE69" s="90"/>
      <c r="BF69" s="109"/>
      <c r="BG69" s="15"/>
    </row>
    <row r="70" spans="1:64" ht="36" customHeight="1">
      <c r="A70" s="76">
        <v>58</v>
      </c>
      <c r="B70" s="76" t="s">
        <v>4</v>
      </c>
      <c r="C70" s="93" t="s">
        <v>47</v>
      </c>
      <c r="D70" s="94" t="s">
        <v>123</v>
      </c>
      <c r="E70" s="95">
        <v>542548</v>
      </c>
      <c r="F70" s="95"/>
      <c r="G70" s="95">
        <v>29500</v>
      </c>
      <c r="H70" s="95">
        <v>72070</v>
      </c>
      <c r="I70" s="78">
        <f t="shared" si="21"/>
        <v>650</v>
      </c>
      <c r="J70" s="78">
        <f t="shared" si="22"/>
        <v>440328</v>
      </c>
      <c r="K70" s="78">
        <f t="shared" si="23"/>
        <v>102220</v>
      </c>
      <c r="L70" s="78">
        <f t="shared" si="24"/>
        <v>-157527</v>
      </c>
      <c r="M70" s="79">
        <v>598505</v>
      </c>
      <c r="N70" s="97">
        <f>G70+H70+M70</f>
        <v>700075</v>
      </c>
      <c r="O70" s="97">
        <f>E70-N70</f>
        <v>-157527</v>
      </c>
      <c r="P70" s="97">
        <f>N70/E70*100</f>
        <v>129.03466605719677</v>
      </c>
      <c r="Q70" s="98" t="str">
        <f>IF(O70&gt;0,"X Asignar","Se excedió")</f>
        <v>Se excedió</v>
      </c>
      <c r="R70" s="98"/>
      <c r="S70" s="99">
        <v>0</v>
      </c>
      <c r="T70" s="99"/>
      <c r="U70" s="99"/>
      <c r="V70" s="99">
        <v>280</v>
      </c>
      <c r="W70" s="99"/>
      <c r="X70" s="88">
        <v>120038.98</v>
      </c>
      <c r="Y70" s="108">
        <v>0</v>
      </c>
      <c r="Z70" s="100">
        <f t="shared" si="41"/>
        <v>120038.98</v>
      </c>
      <c r="AA70" s="88">
        <v>136139.98</v>
      </c>
      <c r="AB70" s="88">
        <v>90</v>
      </c>
      <c r="AC70" s="100">
        <f t="shared" si="31"/>
        <v>136049.98</v>
      </c>
      <c r="AD70" s="88">
        <v>204018.49</v>
      </c>
      <c r="AE70" s="88"/>
      <c r="AF70" s="102">
        <f t="shared" si="26"/>
        <v>204018.49</v>
      </c>
      <c r="AG70" s="88">
        <v>107806.38</v>
      </c>
      <c r="AH70" s="146">
        <v>280</v>
      </c>
      <c r="AI70" s="88">
        <f t="shared" si="27"/>
        <v>107526.38</v>
      </c>
      <c r="AJ70" s="88">
        <v>120038.98</v>
      </c>
      <c r="AK70" s="88">
        <v>0</v>
      </c>
      <c r="AL70" s="88"/>
      <c r="AM70" s="88">
        <v>0</v>
      </c>
      <c r="AN70" s="88">
        <v>0</v>
      </c>
      <c r="AO70" s="88">
        <v>0</v>
      </c>
      <c r="AP70" s="88">
        <v>0</v>
      </c>
      <c r="AQ70" s="88">
        <v>0</v>
      </c>
      <c r="AR70" s="88">
        <v>0</v>
      </c>
      <c r="AS70" s="88">
        <v>0</v>
      </c>
      <c r="AT70" s="88">
        <v>0</v>
      </c>
      <c r="AU70" s="88">
        <v>0</v>
      </c>
      <c r="AV70" s="88">
        <v>0</v>
      </c>
      <c r="AW70" s="88">
        <v>0</v>
      </c>
      <c r="AX70" s="88">
        <v>0</v>
      </c>
      <c r="AY70" s="88">
        <v>0</v>
      </c>
      <c r="AZ70" s="88"/>
      <c r="BA70" s="88">
        <f t="shared" si="28"/>
        <v>0</v>
      </c>
      <c r="BB70" s="88">
        <f t="shared" si="29"/>
        <v>688042.81</v>
      </c>
      <c r="BC70" s="89">
        <f t="shared" si="42"/>
        <v>-89537.81000000006</v>
      </c>
      <c r="BD70" s="89">
        <f t="shared" si="20"/>
        <v>650</v>
      </c>
      <c r="BE70" s="90"/>
      <c r="BF70" s="104"/>
      <c r="BG70" s="15"/>
      <c r="BH70" s="168"/>
      <c r="BI70" s="168"/>
      <c r="BJ70" s="168"/>
      <c r="BK70" s="168"/>
      <c r="BL70" s="168"/>
    </row>
    <row r="71" spans="1:64" ht="21">
      <c r="A71" s="76">
        <v>47</v>
      </c>
      <c r="B71" s="76" t="s">
        <v>4</v>
      </c>
      <c r="C71" s="93" t="s">
        <v>47</v>
      </c>
      <c r="D71" s="94" t="s">
        <v>124</v>
      </c>
      <c r="E71" s="110">
        <v>487334</v>
      </c>
      <c r="F71" s="110"/>
      <c r="G71" s="110">
        <v>476162</v>
      </c>
      <c r="H71" s="110">
        <v>136169.77</v>
      </c>
      <c r="I71" s="78">
        <f t="shared" si="21"/>
        <v>0</v>
      </c>
      <c r="J71" s="78">
        <f t="shared" si="22"/>
        <v>-124997.77000000002</v>
      </c>
      <c r="K71" s="78">
        <f t="shared" si="23"/>
        <v>612331.77</v>
      </c>
      <c r="L71" s="78">
        <f t="shared" si="24"/>
        <v>-145497.77</v>
      </c>
      <c r="M71" s="79">
        <v>20500</v>
      </c>
      <c r="N71" s="89">
        <f>G71+H71+M71</f>
        <v>632831.77</v>
      </c>
      <c r="O71" s="89">
        <f>E71-N71</f>
        <v>-145497.77000000002</v>
      </c>
      <c r="P71" s="89">
        <f>N71/E71*100</f>
        <v>129.8558627142781</v>
      </c>
      <c r="Q71" s="111" t="str">
        <f>IF(O71&gt;0,"X Asignar","Se excedió")</f>
        <v>Se excedió</v>
      </c>
      <c r="R71" s="111"/>
      <c r="S71" s="108">
        <v>0</v>
      </c>
      <c r="T71" s="108"/>
      <c r="U71" s="108"/>
      <c r="V71" s="108">
        <v>0</v>
      </c>
      <c r="W71" s="108"/>
      <c r="X71" s="88">
        <v>9000</v>
      </c>
      <c r="Y71" s="108">
        <v>0</v>
      </c>
      <c r="Z71" s="100">
        <f t="shared" si="41"/>
        <v>9000</v>
      </c>
      <c r="AA71" s="88">
        <v>11500</v>
      </c>
      <c r="AB71" s="88">
        <v>0</v>
      </c>
      <c r="AC71" s="100">
        <f t="shared" si="31"/>
        <v>11500</v>
      </c>
      <c r="AD71" s="88">
        <v>0</v>
      </c>
      <c r="AE71" s="88"/>
      <c r="AF71" s="102">
        <f t="shared" si="26"/>
        <v>0</v>
      </c>
      <c r="AG71" s="88">
        <v>0</v>
      </c>
      <c r="AH71" s="87">
        <v>0</v>
      </c>
      <c r="AI71" s="88">
        <f t="shared" si="27"/>
        <v>0</v>
      </c>
      <c r="AJ71" s="88">
        <v>33700</v>
      </c>
      <c r="AK71" s="88"/>
      <c r="AL71" s="88"/>
      <c r="AM71" s="88">
        <v>0</v>
      </c>
      <c r="AN71" s="88"/>
      <c r="AO71" s="88">
        <f t="shared" si="32"/>
        <v>0</v>
      </c>
      <c r="AP71" s="88">
        <v>0</v>
      </c>
      <c r="AQ71" s="88"/>
      <c r="AR71" s="88">
        <f t="shared" si="33"/>
        <v>0</v>
      </c>
      <c r="AS71" s="88">
        <v>0</v>
      </c>
      <c r="AT71" s="88"/>
      <c r="AU71" s="88">
        <f t="shared" si="34"/>
        <v>0</v>
      </c>
      <c r="AV71" s="88">
        <v>0</v>
      </c>
      <c r="AW71" s="88"/>
      <c r="AX71" s="88">
        <f t="shared" si="35"/>
        <v>0</v>
      </c>
      <c r="AY71" s="88">
        <v>0</v>
      </c>
      <c r="AZ71" s="88"/>
      <c r="BA71" s="88">
        <f t="shared" si="28"/>
        <v>0</v>
      </c>
      <c r="BB71" s="88">
        <f t="shared" si="29"/>
        <v>54200</v>
      </c>
      <c r="BC71" s="89">
        <f t="shared" si="42"/>
        <v>-33700</v>
      </c>
      <c r="BD71" s="89">
        <f t="shared" si="20"/>
        <v>0</v>
      </c>
      <c r="BE71" s="114"/>
      <c r="BF71" s="147"/>
      <c r="BG71" s="15"/>
      <c r="BH71" s="168"/>
      <c r="BI71" s="168"/>
      <c r="BJ71" s="168"/>
      <c r="BK71" s="168"/>
      <c r="BL71" s="168"/>
    </row>
    <row r="72" spans="1:64" ht="62.25" customHeight="1">
      <c r="A72" s="76">
        <v>18</v>
      </c>
      <c r="B72" s="76" t="s">
        <v>4</v>
      </c>
      <c r="C72" s="76" t="s">
        <v>43</v>
      </c>
      <c r="D72" s="94" t="s">
        <v>125</v>
      </c>
      <c r="E72" s="110">
        <v>446405</v>
      </c>
      <c r="F72" s="110"/>
      <c r="G72" s="110">
        <v>872523</v>
      </c>
      <c r="H72" s="110">
        <v>0</v>
      </c>
      <c r="I72" s="78">
        <f t="shared" si="21"/>
        <v>6465.75</v>
      </c>
      <c r="J72" s="78">
        <f t="shared" si="22"/>
        <v>-432583.75</v>
      </c>
      <c r="K72" s="78">
        <f t="shared" si="23"/>
        <v>878988.75</v>
      </c>
      <c r="L72" s="78">
        <f t="shared" si="24"/>
        <v>-564518</v>
      </c>
      <c r="M72" s="138">
        <v>138400</v>
      </c>
      <c r="N72" s="89">
        <f>G72+H72+M72</f>
        <v>1010923</v>
      </c>
      <c r="O72" s="89">
        <f>E72-N72</f>
        <v>-564518</v>
      </c>
      <c r="P72" s="89">
        <f>N72/E72*100</f>
        <v>226.45870901983628</v>
      </c>
      <c r="Q72" s="111" t="str">
        <f>IF(O72&gt;0,"X Asignar","Se excedió")</f>
        <v>Se excedió</v>
      </c>
      <c r="R72" s="111"/>
      <c r="S72" s="108">
        <v>0</v>
      </c>
      <c r="T72" s="108">
        <v>0</v>
      </c>
      <c r="U72" s="108">
        <v>0</v>
      </c>
      <c r="V72" s="108">
        <v>0</v>
      </c>
      <c r="W72" s="108">
        <v>0</v>
      </c>
      <c r="X72" s="108">
        <v>0</v>
      </c>
      <c r="Y72" s="108">
        <v>0</v>
      </c>
      <c r="Z72" s="100">
        <f t="shared" si="41"/>
        <v>0</v>
      </c>
      <c r="AA72" s="88">
        <v>53500</v>
      </c>
      <c r="AB72" s="88">
        <v>0</v>
      </c>
      <c r="AC72" s="100">
        <f t="shared" si="31"/>
        <v>53500</v>
      </c>
      <c r="AD72" s="88">
        <v>33000</v>
      </c>
      <c r="AE72" s="88">
        <v>0</v>
      </c>
      <c r="AF72" s="102">
        <f t="shared" si="26"/>
        <v>33000</v>
      </c>
      <c r="AG72" s="88">
        <v>0</v>
      </c>
      <c r="AH72" s="133">
        <v>6465.75</v>
      </c>
      <c r="AI72" s="88">
        <f t="shared" si="27"/>
        <v>-6465.75</v>
      </c>
      <c r="AJ72" s="88"/>
      <c r="AK72" s="88"/>
      <c r="AL72" s="88"/>
      <c r="AM72" s="88">
        <v>0</v>
      </c>
      <c r="AN72" s="88"/>
      <c r="AO72" s="88">
        <f t="shared" si="32"/>
        <v>0</v>
      </c>
      <c r="AP72" s="88">
        <v>0</v>
      </c>
      <c r="AQ72" s="88"/>
      <c r="AR72" s="88">
        <f t="shared" si="33"/>
        <v>0</v>
      </c>
      <c r="AS72" s="88">
        <v>0</v>
      </c>
      <c r="AT72" s="88"/>
      <c r="AU72" s="88">
        <f t="shared" si="34"/>
        <v>0</v>
      </c>
      <c r="AV72" s="88">
        <v>0</v>
      </c>
      <c r="AW72" s="88"/>
      <c r="AX72" s="88">
        <f t="shared" si="35"/>
        <v>0</v>
      </c>
      <c r="AY72" s="88">
        <v>0</v>
      </c>
      <c r="AZ72" s="88"/>
      <c r="BA72" s="88">
        <f t="shared" si="28"/>
        <v>0</v>
      </c>
      <c r="BB72" s="88">
        <f t="shared" si="29"/>
        <v>86500</v>
      </c>
      <c r="BC72" s="89">
        <f t="shared" si="42"/>
        <v>51900</v>
      </c>
      <c r="BD72" s="125">
        <f aca="true" t="shared" si="43" ref="BD72:BD80">+SUM(S72+V72+Y72+AB72+AE72+AH72+AK72+AN72+AQ72+AT72+AW72+AZ72)</f>
        <v>6465.75</v>
      </c>
      <c r="BE72" s="90"/>
      <c r="BF72" s="118" t="s">
        <v>54</v>
      </c>
      <c r="BG72" s="15"/>
      <c r="BH72" s="168"/>
      <c r="BI72" s="168"/>
      <c r="BJ72" s="168"/>
      <c r="BK72" s="168"/>
      <c r="BL72" s="168"/>
    </row>
    <row r="73" spans="1:59" ht="71.25" customHeight="1">
      <c r="A73" s="76">
        <v>19</v>
      </c>
      <c r="B73" s="76" t="s">
        <v>4</v>
      </c>
      <c r="C73" s="76" t="s">
        <v>43</v>
      </c>
      <c r="D73" s="94" t="s">
        <v>126</v>
      </c>
      <c r="E73" s="110">
        <v>430286</v>
      </c>
      <c r="F73" s="110"/>
      <c r="G73" s="110">
        <v>875984</v>
      </c>
      <c r="H73" s="110">
        <v>0</v>
      </c>
      <c r="I73" s="78">
        <f aca="true" t="shared" si="44" ref="I73:I136">BD73</f>
        <v>6000</v>
      </c>
      <c r="J73" s="78">
        <f aca="true" t="shared" si="45" ref="J73:J136">E73-K73</f>
        <v>-451698</v>
      </c>
      <c r="K73" s="78">
        <f aca="true" t="shared" si="46" ref="K73:K136">G73+H73+I73</f>
        <v>881984</v>
      </c>
      <c r="L73" s="78">
        <f aca="true" t="shared" si="47" ref="L73:L136">E73-G73-H73-M73</f>
        <v>-586718</v>
      </c>
      <c r="M73" s="138">
        <v>141020</v>
      </c>
      <c r="N73" s="89">
        <f>G73+H73+M73</f>
        <v>1017004</v>
      </c>
      <c r="O73" s="89">
        <f>E73-N73</f>
        <v>-586718</v>
      </c>
      <c r="P73" s="89">
        <f>N73/E73*100</f>
        <v>236.35535434571423</v>
      </c>
      <c r="Q73" s="111" t="str">
        <f>IF(O73&gt;0,"X Asignar","Se excedió")</f>
        <v>Se excedió</v>
      </c>
      <c r="R73" s="111"/>
      <c r="S73" s="108">
        <v>0</v>
      </c>
      <c r="T73" s="108"/>
      <c r="U73" s="108"/>
      <c r="V73" s="108">
        <v>0</v>
      </c>
      <c r="W73" s="108"/>
      <c r="X73" s="88">
        <v>500</v>
      </c>
      <c r="Y73" s="108">
        <v>0</v>
      </c>
      <c r="Z73" s="100">
        <f t="shared" si="41"/>
        <v>500</v>
      </c>
      <c r="AA73" s="88">
        <v>53500</v>
      </c>
      <c r="AB73" s="88">
        <v>0</v>
      </c>
      <c r="AC73" s="100">
        <f t="shared" si="31"/>
        <v>53500</v>
      </c>
      <c r="AD73" s="88">
        <v>33000</v>
      </c>
      <c r="AE73" s="88"/>
      <c r="AF73" s="102">
        <f t="shared" si="26"/>
        <v>33000</v>
      </c>
      <c r="AG73" s="88">
        <v>0</v>
      </c>
      <c r="AH73" s="133">
        <v>6000</v>
      </c>
      <c r="AI73" s="88">
        <f t="shared" si="27"/>
        <v>-6000</v>
      </c>
      <c r="AJ73" s="88"/>
      <c r="AK73" s="88"/>
      <c r="AL73" s="88"/>
      <c r="AM73" s="88">
        <v>0</v>
      </c>
      <c r="AN73" s="88"/>
      <c r="AO73" s="88">
        <f t="shared" si="32"/>
        <v>0</v>
      </c>
      <c r="AP73" s="88">
        <v>0</v>
      </c>
      <c r="AQ73" s="88"/>
      <c r="AR73" s="88">
        <f t="shared" si="33"/>
        <v>0</v>
      </c>
      <c r="AS73" s="88">
        <v>0</v>
      </c>
      <c r="AT73" s="88"/>
      <c r="AU73" s="88">
        <f t="shared" si="34"/>
        <v>0</v>
      </c>
      <c r="AV73" s="88">
        <v>0</v>
      </c>
      <c r="AW73" s="88"/>
      <c r="AX73" s="88">
        <f t="shared" si="35"/>
        <v>0</v>
      </c>
      <c r="AY73" s="88">
        <v>0</v>
      </c>
      <c r="AZ73" s="88"/>
      <c r="BA73" s="88">
        <f t="shared" si="28"/>
        <v>0</v>
      </c>
      <c r="BB73" s="88">
        <f t="shared" si="29"/>
        <v>87000</v>
      </c>
      <c r="BC73" s="89">
        <f t="shared" si="42"/>
        <v>54020</v>
      </c>
      <c r="BD73" s="125">
        <f t="shared" si="43"/>
        <v>6000</v>
      </c>
      <c r="BE73" s="90"/>
      <c r="BF73" s="118" t="s">
        <v>54</v>
      </c>
      <c r="BG73" s="15"/>
    </row>
    <row r="74" spans="1:59" ht="35.25" customHeight="1">
      <c r="A74" s="76">
        <v>9</v>
      </c>
      <c r="B74" s="76" t="s">
        <v>4</v>
      </c>
      <c r="C74" s="76" t="s">
        <v>43</v>
      </c>
      <c r="D74" s="94" t="s">
        <v>127</v>
      </c>
      <c r="E74" s="110">
        <v>389061</v>
      </c>
      <c r="F74" s="110"/>
      <c r="G74" s="110">
        <v>248356</v>
      </c>
      <c r="H74" s="110">
        <v>149462.24</v>
      </c>
      <c r="I74" s="78">
        <f t="shared" si="44"/>
        <v>0</v>
      </c>
      <c r="J74" s="78">
        <f t="shared" si="45"/>
        <v>-8757.23999999999</v>
      </c>
      <c r="K74" s="78">
        <f t="shared" si="46"/>
        <v>397818.24</v>
      </c>
      <c r="L74" s="78">
        <f t="shared" si="47"/>
        <v>-152782.24</v>
      </c>
      <c r="M74" s="79">
        <v>144025</v>
      </c>
      <c r="N74" s="82">
        <f>G74+H74+M74</f>
        <v>541843.24</v>
      </c>
      <c r="O74" s="82">
        <f>E74-N74</f>
        <v>-152782.24</v>
      </c>
      <c r="P74" s="82">
        <f>N74/E74*100</f>
        <v>139.26948216346537</v>
      </c>
      <c r="Q74" s="136" t="str">
        <f>IF(O74&gt;0,"X Asignar","Se excedió")</f>
        <v>Se excedió</v>
      </c>
      <c r="R74" s="136"/>
      <c r="S74" s="110">
        <v>0</v>
      </c>
      <c r="T74" s="110">
        <v>0</v>
      </c>
      <c r="U74" s="110">
        <v>0</v>
      </c>
      <c r="V74" s="110">
        <v>0</v>
      </c>
      <c r="W74" s="110">
        <v>0</v>
      </c>
      <c r="X74" s="102">
        <v>103854.04</v>
      </c>
      <c r="Y74" s="108">
        <v>58319.05</v>
      </c>
      <c r="Z74" s="100">
        <f t="shared" si="41"/>
        <v>45534.98999999999</v>
      </c>
      <c r="AA74" s="102">
        <v>28700</v>
      </c>
      <c r="AB74" s="112">
        <v>16807.87</v>
      </c>
      <c r="AC74" s="100">
        <f t="shared" si="31"/>
        <v>11892.130000000001</v>
      </c>
      <c r="AD74" s="102">
        <v>3700</v>
      </c>
      <c r="AE74" s="102"/>
      <c r="AF74" s="102">
        <f t="shared" si="26"/>
        <v>3700</v>
      </c>
      <c r="AG74" s="102">
        <v>2500</v>
      </c>
      <c r="AH74" s="133">
        <v>3700</v>
      </c>
      <c r="AI74" s="88">
        <f t="shared" si="27"/>
        <v>-1200</v>
      </c>
      <c r="AJ74" s="88">
        <v>47400</v>
      </c>
      <c r="AK74" s="88">
        <v>0</v>
      </c>
      <c r="AL74" s="88"/>
      <c r="AM74" s="88">
        <v>0</v>
      </c>
      <c r="AN74" s="88">
        <v>0</v>
      </c>
      <c r="AO74" s="88">
        <v>0</v>
      </c>
      <c r="AP74" s="88">
        <v>0</v>
      </c>
      <c r="AQ74" s="88">
        <v>0</v>
      </c>
      <c r="AR74" s="88">
        <v>0</v>
      </c>
      <c r="AS74" s="88">
        <v>0</v>
      </c>
      <c r="AT74" s="88">
        <v>0</v>
      </c>
      <c r="AU74" s="88">
        <v>0</v>
      </c>
      <c r="AV74" s="88">
        <v>0</v>
      </c>
      <c r="AW74" s="88">
        <v>0</v>
      </c>
      <c r="AX74" s="88">
        <v>0</v>
      </c>
      <c r="AY74" s="88">
        <v>0</v>
      </c>
      <c r="AZ74" s="88">
        <v>0</v>
      </c>
      <c r="BA74" s="88">
        <v>0</v>
      </c>
      <c r="BB74" s="88">
        <v>0</v>
      </c>
      <c r="BC74" s="88">
        <v>0</v>
      </c>
      <c r="BD74" s="88">
        <v>0</v>
      </c>
      <c r="BE74" s="125"/>
      <c r="BF74" s="118" t="s">
        <v>54</v>
      </c>
      <c r="BG74" s="15"/>
    </row>
    <row r="75" spans="1:59" ht="72.75" customHeight="1">
      <c r="A75" s="76"/>
      <c r="B75" s="76" t="s">
        <v>4</v>
      </c>
      <c r="C75" s="76" t="s">
        <v>43</v>
      </c>
      <c r="D75" s="119" t="s">
        <v>128</v>
      </c>
      <c r="E75" s="110">
        <v>377168</v>
      </c>
      <c r="F75" s="95"/>
      <c r="G75" s="95"/>
      <c r="H75" s="95"/>
      <c r="I75" s="78">
        <f t="shared" si="44"/>
        <v>0</v>
      </c>
      <c r="J75" s="78">
        <f t="shared" si="45"/>
        <v>377168</v>
      </c>
      <c r="K75" s="78">
        <f t="shared" si="46"/>
        <v>0</v>
      </c>
      <c r="L75" s="78">
        <f t="shared" si="47"/>
        <v>-37225</v>
      </c>
      <c r="M75" s="79">
        <v>414393</v>
      </c>
      <c r="N75" s="120"/>
      <c r="O75" s="120"/>
      <c r="P75" s="120"/>
      <c r="Q75" s="121"/>
      <c r="R75" s="121"/>
      <c r="S75" s="122">
        <v>0</v>
      </c>
      <c r="T75" s="122"/>
      <c r="U75" s="122"/>
      <c r="V75" s="122">
        <v>0</v>
      </c>
      <c r="W75" s="122"/>
      <c r="X75" s="134"/>
      <c r="Y75" s="134">
        <v>0</v>
      </c>
      <c r="Z75" s="100">
        <f t="shared" si="41"/>
        <v>0</v>
      </c>
      <c r="AA75" s="102">
        <v>0</v>
      </c>
      <c r="AB75" s="102">
        <v>0</v>
      </c>
      <c r="AC75" s="100">
        <f t="shared" si="31"/>
        <v>0</v>
      </c>
      <c r="AD75" s="108">
        <v>10625</v>
      </c>
      <c r="AE75" s="108">
        <v>0</v>
      </c>
      <c r="AF75" s="102">
        <f t="shared" si="26"/>
        <v>10625</v>
      </c>
      <c r="AG75" s="102">
        <v>0</v>
      </c>
      <c r="AH75" s="87">
        <v>0</v>
      </c>
      <c r="AI75" s="88">
        <f t="shared" si="27"/>
        <v>0</v>
      </c>
      <c r="AJ75" s="88"/>
      <c r="AK75" s="88"/>
      <c r="AL75" s="88"/>
      <c r="AM75" s="88">
        <v>317377</v>
      </c>
      <c r="AN75" s="88"/>
      <c r="AO75" s="88">
        <f t="shared" si="32"/>
        <v>317377</v>
      </c>
      <c r="AP75" s="88">
        <v>0</v>
      </c>
      <c r="AQ75" s="88">
        <v>0</v>
      </c>
      <c r="AR75" s="88">
        <v>0</v>
      </c>
      <c r="AS75" s="88">
        <v>0</v>
      </c>
      <c r="AT75" s="88">
        <v>0</v>
      </c>
      <c r="AU75" s="88">
        <v>0</v>
      </c>
      <c r="AV75" s="88">
        <v>0</v>
      </c>
      <c r="AW75" s="88">
        <v>0</v>
      </c>
      <c r="AX75" s="88">
        <v>0</v>
      </c>
      <c r="AY75" s="88">
        <v>0</v>
      </c>
      <c r="AZ75" s="88"/>
      <c r="BA75" s="88">
        <f t="shared" si="28"/>
        <v>0</v>
      </c>
      <c r="BB75" s="88">
        <f t="shared" si="29"/>
        <v>328002</v>
      </c>
      <c r="BC75" s="89"/>
      <c r="BD75" s="90">
        <f t="shared" si="43"/>
        <v>0</v>
      </c>
      <c r="BE75" s="90"/>
      <c r="BF75" s="118" t="s">
        <v>54</v>
      </c>
      <c r="BG75" s="15"/>
    </row>
    <row r="76" spans="1:59" ht="39.75" customHeight="1">
      <c r="A76" s="76"/>
      <c r="B76" s="76" t="s">
        <v>129</v>
      </c>
      <c r="C76" s="93" t="s">
        <v>47</v>
      </c>
      <c r="D76" s="119" t="s">
        <v>130</v>
      </c>
      <c r="E76" s="110">
        <v>353167</v>
      </c>
      <c r="F76" s="95"/>
      <c r="G76" s="95"/>
      <c r="H76" s="95"/>
      <c r="I76" s="78">
        <f t="shared" si="44"/>
        <v>0</v>
      </c>
      <c r="J76" s="78">
        <f t="shared" si="45"/>
        <v>353167</v>
      </c>
      <c r="K76" s="78">
        <f t="shared" si="46"/>
        <v>0</v>
      </c>
      <c r="L76" s="78">
        <f t="shared" si="47"/>
        <v>204870</v>
      </c>
      <c r="M76" s="79">
        <v>148297</v>
      </c>
      <c r="N76" s="120"/>
      <c r="O76" s="120"/>
      <c r="P76" s="120"/>
      <c r="Q76" s="121"/>
      <c r="R76" s="121"/>
      <c r="S76" s="122">
        <v>0</v>
      </c>
      <c r="T76" s="122"/>
      <c r="U76" s="122"/>
      <c r="V76" s="122">
        <v>0</v>
      </c>
      <c r="W76" s="122"/>
      <c r="X76" s="134"/>
      <c r="Y76" s="134">
        <v>0</v>
      </c>
      <c r="Z76" s="100">
        <f t="shared" si="41"/>
        <v>0</v>
      </c>
      <c r="AA76" s="108">
        <v>9948.37</v>
      </c>
      <c r="AB76" s="108">
        <v>0</v>
      </c>
      <c r="AC76" s="100">
        <f t="shared" si="31"/>
        <v>9948.37</v>
      </c>
      <c r="AD76" s="122"/>
      <c r="AE76" s="122"/>
      <c r="AF76" s="102">
        <f t="shared" si="26"/>
        <v>0</v>
      </c>
      <c r="AG76" s="169">
        <f>198967.24+6963.89</f>
        <v>205931.13</v>
      </c>
      <c r="AH76" s="88">
        <v>0</v>
      </c>
      <c r="AI76" s="88">
        <f t="shared" si="27"/>
        <v>205931.13</v>
      </c>
      <c r="AJ76" s="88">
        <f>132644.83+4642.6</f>
        <v>137287.43</v>
      </c>
      <c r="AK76" s="88"/>
      <c r="AL76" s="88">
        <f>AJ76-AK76</f>
        <v>137287.43</v>
      </c>
      <c r="AM76" s="88"/>
      <c r="AN76" s="88"/>
      <c r="AO76" s="88">
        <f t="shared" si="32"/>
        <v>0</v>
      </c>
      <c r="AP76" s="88"/>
      <c r="AQ76" s="88"/>
      <c r="AR76" s="88">
        <f t="shared" si="33"/>
        <v>0</v>
      </c>
      <c r="AS76" s="88"/>
      <c r="AT76" s="88"/>
      <c r="AU76" s="88">
        <f t="shared" si="34"/>
        <v>0</v>
      </c>
      <c r="AV76" s="88"/>
      <c r="AW76" s="88"/>
      <c r="AX76" s="88">
        <f t="shared" si="35"/>
        <v>0</v>
      </c>
      <c r="AY76" s="88"/>
      <c r="AZ76" s="88"/>
      <c r="BA76" s="88">
        <f t="shared" si="28"/>
        <v>0</v>
      </c>
      <c r="BB76" s="88">
        <f t="shared" si="29"/>
        <v>353166.93</v>
      </c>
      <c r="BC76" s="89"/>
      <c r="BD76" s="90">
        <f t="shared" si="43"/>
        <v>0</v>
      </c>
      <c r="BE76" s="90"/>
      <c r="BF76" s="118" t="s">
        <v>54</v>
      </c>
      <c r="BG76" s="170" t="s">
        <v>131</v>
      </c>
    </row>
    <row r="77" spans="1:59" ht="39" customHeight="1">
      <c r="A77" s="76">
        <v>22</v>
      </c>
      <c r="B77" s="76" t="s">
        <v>4</v>
      </c>
      <c r="C77" s="76" t="s">
        <v>43</v>
      </c>
      <c r="D77" s="94" t="s">
        <v>132</v>
      </c>
      <c r="E77" s="110">
        <v>318860</v>
      </c>
      <c r="F77" s="110"/>
      <c r="G77" s="110">
        <v>104972</v>
      </c>
      <c r="H77" s="110">
        <v>7400</v>
      </c>
      <c r="I77" s="78">
        <f t="shared" si="44"/>
        <v>0</v>
      </c>
      <c r="J77" s="78">
        <f t="shared" si="45"/>
        <v>206488</v>
      </c>
      <c r="K77" s="78">
        <f t="shared" si="46"/>
        <v>112372</v>
      </c>
      <c r="L77" s="78">
        <f t="shared" si="47"/>
        <v>-103162</v>
      </c>
      <c r="M77" s="79">
        <v>309650</v>
      </c>
      <c r="N77" s="89">
        <f>G77+H77+M77</f>
        <v>422022</v>
      </c>
      <c r="O77" s="89">
        <f>E77-N77</f>
        <v>-103162</v>
      </c>
      <c r="P77" s="89">
        <f>N77/E77*100</f>
        <v>132.3533839302515</v>
      </c>
      <c r="Q77" s="111" t="str">
        <f>IF(O77&gt;0,"X Asignar","Se excedió")</f>
        <v>Se excedió</v>
      </c>
      <c r="R77" s="111"/>
      <c r="S77" s="108">
        <v>0</v>
      </c>
      <c r="T77" s="108">
        <v>0</v>
      </c>
      <c r="U77" s="108">
        <v>0</v>
      </c>
      <c r="V77" s="108">
        <v>0</v>
      </c>
      <c r="W77" s="108">
        <v>0</v>
      </c>
      <c r="X77" s="88">
        <v>309650</v>
      </c>
      <c r="Y77" s="108">
        <v>0</v>
      </c>
      <c r="Z77" s="100">
        <f t="shared" si="41"/>
        <v>309650</v>
      </c>
      <c r="AA77" s="88">
        <v>0</v>
      </c>
      <c r="AB77" s="88">
        <v>0</v>
      </c>
      <c r="AC77" s="100">
        <f t="shared" si="31"/>
        <v>0</v>
      </c>
      <c r="AD77" s="88">
        <v>0</v>
      </c>
      <c r="AE77" s="88">
        <v>0</v>
      </c>
      <c r="AF77" s="102">
        <f t="shared" si="26"/>
        <v>0</v>
      </c>
      <c r="AG77" s="88">
        <v>0</v>
      </c>
      <c r="AH77" s="87">
        <v>0</v>
      </c>
      <c r="AI77" s="88">
        <f t="shared" si="27"/>
        <v>0</v>
      </c>
      <c r="AJ77" s="88"/>
      <c r="AK77" s="88"/>
      <c r="AL77" s="88"/>
      <c r="AM77" s="88">
        <v>0</v>
      </c>
      <c r="AN77" s="88"/>
      <c r="AO77" s="88">
        <f t="shared" si="32"/>
        <v>0</v>
      </c>
      <c r="AP77" s="88">
        <v>0</v>
      </c>
      <c r="AQ77" s="88"/>
      <c r="AR77" s="88">
        <f t="shared" si="33"/>
        <v>0</v>
      </c>
      <c r="AS77" s="88">
        <v>0</v>
      </c>
      <c r="AT77" s="88"/>
      <c r="AU77" s="88">
        <f t="shared" si="34"/>
        <v>0</v>
      </c>
      <c r="AV77" s="88">
        <v>0</v>
      </c>
      <c r="AW77" s="88"/>
      <c r="AX77" s="88">
        <f t="shared" si="35"/>
        <v>0</v>
      </c>
      <c r="AY77" s="88">
        <v>0</v>
      </c>
      <c r="AZ77" s="88"/>
      <c r="BA77" s="88">
        <f t="shared" si="28"/>
        <v>0</v>
      </c>
      <c r="BB77" s="88">
        <f t="shared" si="29"/>
        <v>309650</v>
      </c>
      <c r="BC77" s="89">
        <f>M77-BB77</f>
        <v>0</v>
      </c>
      <c r="BD77" s="90">
        <f t="shared" si="43"/>
        <v>0</v>
      </c>
      <c r="BE77" s="90"/>
      <c r="BF77" s="118" t="s">
        <v>54</v>
      </c>
      <c r="BG77" s="15"/>
    </row>
    <row r="78" spans="1:59" ht="32.25" customHeight="1">
      <c r="A78" s="76">
        <v>3</v>
      </c>
      <c r="B78" s="76" t="s">
        <v>4</v>
      </c>
      <c r="C78" s="76" t="s">
        <v>43</v>
      </c>
      <c r="D78" s="94" t="s">
        <v>133</v>
      </c>
      <c r="E78" s="110">
        <v>100000</v>
      </c>
      <c r="F78" s="110"/>
      <c r="G78" s="110">
        <v>253570</v>
      </c>
      <c r="H78" s="110">
        <v>0</v>
      </c>
      <c r="I78" s="78">
        <f t="shared" si="44"/>
        <v>0</v>
      </c>
      <c r="J78" s="78">
        <f t="shared" si="45"/>
        <v>-153570</v>
      </c>
      <c r="K78" s="78">
        <f t="shared" si="46"/>
        <v>253570</v>
      </c>
      <c r="L78" s="78">
        <f t="shared" si="47"/>
        <v>-226870</v>
      </c>
      <c r="M78" s="145">
        <v>73300</v>
      </c>
      <c r="N78" s="89">
        <f>G78+H78+M78</f>
        <v>326870</v>
      </c>
      <c r="O78" s="89">
        <f>E78-N78</f>
        <v>-226870</v>
      </c>
      <c r="P78" s="89">
        <f>N78/E78*100</f>
        <v>326.87</v>
      </c>
      <c r="Q78" s="111" t="str">
        <f>IF(O78&gt;0,"X Asignar","Se excedió")</f>
        <v>Se excedió</v>
      </c>
      <c r="R78" s="111"/>
      <c r="S78" s="108">
        <v>0</v>
      </c>
      <c r="T78" s="108">
        <v>0</v>
      </c>
      <c r="U78" s="108"/>
      <c r="V78" s="108">
        <v>0</v>
      </c>
      <c r="W78" s="108"/>
      <c r="X78" s="100">
        <v>0</v>
      </c>
      <c r="Y78" s="100">
        <v>0</v>
      </c>
      <c r="Z78" s="100">
        <f t="shared" si="41"/>
        <v>0</v>
      </c>
      <c r="AA78" s="102">
        <v>11000</v>
      </c>
      <c r="AB78" s="102">
        <v>0</v>
      </c>
      <c r="AC78" s="100">
        <f t="shared" si="31"/>
        <v>11000</v>
      </c>
      <c r="AD78" s="102">
        <v>17000</v>
      </c>
      <c r="AE78" s="102">
        <v>0</v>
      </c>
      <c r="AF78" s="102">
        <f t="shared" si="26"/>
        <v>17000</v>
      </c>
      <c r="AG78" s="102"/>
      <c r="AH78" s="87">
        <v>0</v>
      </c>
      <c r="AI78" s="88">
        <f t="shared" si="27"/>
        <v>0</v>
      </c>
      <c r="AJ78" s="88"/>
      <c r="AK78" s="88"/>
      <c r="AL78" s="88"/>
      <c r="AM78" s="88">
        <v>0</v>
      </c>
      <c r="AN78" s="88"/>
      <c r="AO78" s="88">
        <f t="shared" si="32"/>
        <v>0</v>
      </c>
      <c r="AP78" s="88">
        <v>0</v>
      </c>
      <c r="AQ78" s="88"/>
      <c r="AR78" s="88">
        <f t="shared" si="33"/>
        <v>0</v>
      </c>
      <c r="AS78" s="88">
        <v>0</v>
      </c>
      <c r="AT78" s="88"/>
      <c r="AU78" s="88">
        <f t="shared" si="34"/>
        <v>0</v>
      </c>
      <c r="AV78" s="88">
        <v>0</v>
      </c>
      <c r="AW78" s="88"/>
      <c r="AX78" s="88">
        <f t="shared" si="35"/>
        <v>0</v>
      </c>
      <c r="AY78" s="88">
        <v>0</v>
      </c>
      <c r="AZ78" s="88"/>
      <c r="BA78" s="88">
        <f t="shared" si="28"/>
        <v>0</v>
      </c>
      <c r="BB78" s="88">
        <f t="shared" si="29"/>
        <v>28000</v>
      </c>
      <c r="BC78" s="89">
        <f>M78-BB78</f>
        <v>45300</v>
      </c>
      <c r="BD78" s="90">
        <f t="shared" si="43"/>
        <v>0</v>
      </c>
      <c r="BE78" s="90"/>
      <c r="BF78" s="118" t="s">
        <v>54</v>
      </c>
      <c r="BG78" s="15"/>
    </row>
    <row r="79" spans="1:59" ht="36" customHeight="1">
      <c r="A79" s="76">
        <v>4</v>
      </c>
      <c r="B79" s="76" t="s">
        <v>4</v>
      </c>
      <c r="C79" s="76" t="s">
        <v>43</v>
      </c>
      <c r="D79" s="94" t="s">
        <v>134</v>
      </c>
      <c r="E79" s="110">
        <v>75000</v>
      </c>
      <c r="F79" s="110"/>
      <c r="G79" s="110">
        <v>145405</v>
      </c>
      <c r="H79" s="110">
        <v>0</v>
      </c>
      <c r="I79" s="78">
        <f t="shared" si="44"/>
        <v>0</v>
      </c>
      <c r="J79" s="78">
        <f t="shared" si="45"/>
        <v>-70405</v>
      </c>
      <c r="K79" s="78">
        <f t="shared" si="46"/>
        <v>145405</v>
      </c>
      <c r="L79" s="78">
        <f t="shared" si="47"/>
        <v>-103255</v>
      </c>
      <c r="M79" s="145">
        <v>32850</v>
      </c>
      <c r="N79" s="89">
        <f>G79+H79+M79</f>
        <v>178255</v>
      </c>
      <c r="O79" s="89">
        <f>E79-N79</f>
        <v>-103255</v>
      </c>
      <c r="P79" s="89">
        <f>N79/E79*100</f>
        <v>237.67333333333332</v>
      </c>
      <c r="Q79" s="111" t="str">
        <f>IF(O79&gt;0,"X Asignar","Se excedió")</f>
        <v>Se excedió</v>
      </c>
      <c r="R79" s="111"/>
      <c r="S79" s="108">
        <v>0</v>
      </c>
      <c r="T79" s="108">
        <v>0</v>
      </c>
      <c r="U79" s="108"/>
      <c r="V79" s="108">
        <v>0</v>
      </c>
      <c r="W79" s="88"/>
      <c r="X79" s="88">
        <v>0</v>
      </c>
      <c r="Y79" s="88">
        <v>0</v>
      </c>
      <c r="Z79" s="100">
        <f t="shared" si="41"/>
        <v>0</v>
      </c>
      <c r="AA79" s="88">
        <v>16000</v>
      </c>
      <c r="AB79" s="88">
        <v>0</v>
      </c>
      <c r="AC79" s="100">
        <f t="shared" si="31"/>
        <v>16000</v>
      </c>
      <c r="AD79" s="88">
        <v>5000</v>
      </c>
      <c r="AE79" s="88">
        <v>0</v>
      </c>
      <c r="AF79" s="102">
        <f t="shared" si="26"/>
        <v>5000</v>
      </c>
      <c r="AG79" s="88"/>
      <c r="AH79" s="87">
        <v>0</v>
      </c>
      <c r="AI79" s="88">
        <f t="shared" si="27"/>
        <v>0</v>
      </c>
      <c r="AJ79" s="88"/>
      <c r="AK79" s="88"/>
      <c r="AL79" s="88"/>
      <c r="AM79" s="88">
        <v>0</v>
      </c>
      <c r="AN79" s="88"/>
      <c r="AO79" s="88">
        <f t="shared" si="32"/>
        <v>0</v>
      </c>
      <c r="AP79" s="88">
        <v>0</v>
      </c>
      <c r="AQ79" s="88"/>
      <c r="AR79" s="88">
        <f t="shared" si="33"/>
        <v>0</v>
      </c>
      <c r="AS79" s="88">
        <v>0</v>
      </c>
      <c r="AT79" s="88"/>
      <c r="AU79" s="88">
        <f t="shared" si="34"/>
        <v>0</v>
      </c>
      <c r="AV79" s="88">
        <v>0</v>
      </c>
      <c r="AW79" s="88"/>
      <c r="AX79" s="88">
        <f t="shared" si="35"/>
        <v>0</v>
      </c>
      <c r="AY79" s="88">
        <v>0</v>
      </c>
      <c r="AZ79" s="88"/>
      <c r="BA79" s="88">
        <f t="shared" si="28"/>
        <v>0</v>
      </c>
      <c r="BB79" s="88">
        <f t="shared" si="29"/>
        <v>21000</v>
      </c>
      <c r="BC79" s="89">
        <f>M79-BB79</f>
        <v>11850</v>
      </c>
      <c r="BD79" s="90">
        <f t="shared" si="43"/>
        <v>0</v>
      </c>
      <c r="BE79" s="90"/>
      <c r="BF79" s="118" t="s">
        <v>54</v>
      </c>
      <c r="BG79" s="15"/>
    </row>
    <row r="80" spans="1:59" ht="31.5">
      <c r="A80" s="76"/>
      <c r="B80" s="76" t="s">
        <v>3</v>
      </c>
      <c r="C80" s="93" t="s">
        <v>47</v>
      </c>
      <c r="D80" s="119" t="s">
        <v>135</v>
      </c>
      <c r="E80" s="110">
        <v>54135</v>
      </c>
      <c r="F80" s="95">
        <v>0</v>
      </c>
      <c r="G80" s="95">
        <v>0</v>
      </c>
      <c r="H80" s="95">
        <v>0</v>
      </c>
      <c r="I80" s="78">
        <f t="shared" si="44"/>
        <v>0</v>
      </c>
      <c r="J80" s="78">
        <f t="shared" si="45"/>
        <v>54135</v>
      </c>
      <c r="K80" s="78">
        <f t="shared" si="46"/>
        <v>0</v>
      </c>
      <c r="L80" s="78">
        <f t="shared" si="47"/>
        <v>3236</v>
      </c>
      <c r="M80" s="79">
        <v>50899</v>
      </c>
      <c r="N80" s="120"/>
      <c r="O80" s="120"/>
      <c r="P80" s="120"/>
      <c r="Q80" s="121"/>
      <c r="R80" s="121"/>
      <c r="S80" s="122">
        <v>0</v>
      </c>
      <c r="T80" s="122"/>
      <c r="U80" s="122"/>
      <c r="V80" s="122">
        <v>0</v>
      </c>
      <c r="W80" s="122"/>
      <c r="X80" s="134">
        <v>0</v>
      </c>
      <c r="Y80" s="134">
        <v>0</v>
      </c>
      <c r="Z80" s="100">
        <f t="shared" si="41"/>
        <v>0</v>
      </c>
      <c r="AA80" s="134">
        <v>0</v>
      </c>
      <c r="AB80" s="134">
        <v>0</v>
      </c>
      <c r="AC80" s="100">
        <f t="shared" si="31"/>
        <v>0</v>
      </c>
      <c r="AD80" s="122">
        <v>0</v>
      </c>
      <c r="AE80" s="122">
        <v>0</v>
      </c>
      <c r="AF80" s="102">
        <f t="shared" si="26"/>
        <v>0</v>
      </c>
      <c r="AG80" s="122"/>
      <c r="AH80" s="88">
        <v>0</v>
      </c>
      <c r="AI80" s="88">
        <f t="shared" si="27"/>
        <v>0</v>
      </c>
      <c r="AJ80" s="88"/>
      <c r="AK80" s="88"/>
      <c r="AL80" s="88"/>
      <c r="AM80" s="88"/>
      <c r="AN80" s="88"/>
      <c r="AO80" s="88"/>
      <c r="AP80" s="88"/>
      <c r="AQ80" s="88"/>
      <c r="AR80" s="88"/>
      <c r="AS80" s="88"/>
      <c r="AT80" s="88"/>
      <c r="AU80" s="88"/>
      <c r="AV80" s="88"/>
      <c r="AW80" s="88"/>
      <c r="AX80" s="88"/>
      <c r="AY80" s="88"/>
      <c r="AZ80" s="88"/>
      <c r="BA80" s="88"/>
      <c r="BB80" s="88">
        <f t="shared" si="29"/>
        <v>0</v>
      </c>
      <c r="BC80" s="89">
        <f>M80-BB80</f>
        <v>50899</v>
      </c>
      <c r="BD80" s="90">
        <f t="shared" si="43"/>
        <v>0</v>
      </c>
      <c r="BE80" s="90"/>
      <c r="BF80" s="118" t="s">
        <v>54</v>
      </c>
      <c r="BG80" s="15"/>
    </row>
    <row r="81" spans="1:59" ht="42">
      <c r="A81" s="76"/>
      <c r="B81" s="76" t="s">
        <v>3</v>
      </c>
      <c r="C81" s="93" t="s">
        <v>47</v>
      </c>
      <c r="D81" s="150" t="s">
        <v>136</v>
      </c>
      <c r="E81" s="95">
        <v>0</v>
      </c>
      <c r="F81" s="95"/>
      <c r="G81" s="95"/>
      <c r="H81" s="95"/>
      <c r="I81" s="78">
        <f t="shared" si="44"/>
        <v>0</v>
      </c>
      <c r="J81" s="78">
        <f t="shared" si="45"/>
        <v>0</v>
      </c>
      <c r="K81" s="78">
        <f t="shared" si="46"/>
        <v>0</v>
      </c>
      <c r="L81" s="78">
        <f t="shared" si="47"/>
        <v>-1000000</v>
      </c>
      <c r="M81" s="138">
        <v>1000000</v>
      </c>
      <c r="N81" s="120"/>
      <c r="O81" s="120"/>
      <c r="P81" s="120"/>
      <c r="Q81" s="121"/>
      <c r="R81" s="121"/>
      <c r="S81" s="122">
        <v>0</v>
      </c>
      <c r="T81" s="122"/>
      <c r="U81" s="122"/>
      <c r="V81" s="122">
        <v>0</v>
      </c>
      <c r="W81" s="122"/>
      <c r="X81" s="134"/>
      <c r="Y81" s="134">
        <v>0</v>
      </c>
      <c r="Z81" s="100"/>
      <c r="AA81" s="88"/>
      <c r="AB81" s="88">
        <v>0</v>
      </c>
      <c r="AC81" s="100"/>
      <c r="AD81" s="122"/>
      <c r="AE81" s="122"/>
      <c r="AF81" s="102"/>
      <c r="AG81" s="122"/>
      <c r="AH81" s="88">
        <v>0</v>
      </c>
      <c r="AI81" s="88">
        <f t="shared" si="27"/>
        <v>0</v>
      </c>
      <c r="AJ81" s="88"/>
      <c r="AK81" s="88"/>
      <c r="AL81" s="88"/>
      <c r="AM81" s="88"/>
      <c r="AN81" s="88"/>
      <c r="AO81" s="88"/>
      <c r="AP81" s="88"/>
      <c r="AQ81" s="88"/>
      <c r="AR81" s="88"/>
      <c r="AS81" s="88"/>
      <c r="AT81" s="88"/>
      <c r="AU81" s="88"/>
      <c r="AV81" s="88"/>
      <c r="AW81" s="88"/>
      <c r="AX81" s="88"/>
      <c r="AY81" s="88"/>
      <c r="AZ81" s="88"/>
      <c r="BA81" s="88"/>
      <c r="BB81" s="88">
        <v>0</v>
      </c>
      <c r="BC81" s="89"/>
      <c r="BD81" s="89"/>
      <c r="BE81" s="90"/>
      <c r="BF81" s="109"/>
      <c r="BG81" s="15"/>
    </row>
    <row r="82" spans="1:59" ht="42">
      <c r="A82" s="76"/>
      <c r="B82" s="76" t="s">
        <v>3</v>
      </c>
      <c r="C82" s="93" t="s">
        <v>47</v>
      </c>
      <c r="D82" s="150" t="s">
        <v>137</v>
      </c>
      <c r="E82" s="95">
        <v>0</v>
      </c>
      <c r="F82" s="95"/>
      <c r="G82" s="95"/>
      <c r="H82" s="95"/>
      <c r="I82" s="78">
        <f t="shared" si="44"/>
        <v>0</v>
      </c>
      <c r="J82" s="78">
        <f t="shared" si="45"/>
        <v>0</v>
      </c>
      <c r="K82" s="78">
        <f t="shared" si="46"/>
        <v>0</v>
      </c>
      <c r="L82" s="78">
        <f t="shared" si="47"/>
        <v>-90648</v>
      </c>
      <c r="M82" s="79">
        <v>90648</v>
      </c>
      <c r="N82" s="120"/>
      <c r="O82" s="120"/>
      <c r="P82" s="120"/>
      <c r="Q82" s="121"/>
      <c r="R82" s="121"/>
      <c r="S82" s="122">
        <v>0</v>
      </c>
      <c r="T82" s="122"/>
      <c r="U82" s="122"/>
      <c r="V82" s="122">
        <v>0</v>
      </c>
      <c r="W82" s="122"/>
      <c r="X82" s="134"/>
      <c r="Y82" s="134">
        <v>0</v>
      </c>
      <c r="Z82" s="100"/>
      <c r="AA82" s="88">
        <v>0</v>
      </c>
      <c r="AB82" s="88">
        <v>0</v>
      </c>
      <c r="AC82" s="100"/>
      <c r="AD82" s="122"/>
      <c r="AE82" s="122">
        <v>0</v>
      </c>
      <c r="AF82" s="102"/>
      <c r="AG82" s="122"/>
      <c r="AH82" s="88">
        <v>0</v>
      </c>
      <c r="AI82" s="88"/>
      <c r="AJ82" s="88">
        <v>87398</v>
      </c>
      <c r="AK82" s="88"/>
      <c r="AL82" s="88"/>
      <c r="AM82" s="88"/>
      <c r="AN82" s="88"/>
      <c r="AO82" s="88"/>
      <c r="AP82" s="88"/>
      <c r="AQ82" s="88"/>
      <c r="AR82" s="88"/>
      <c r="AS82" s="88"/>
      <c r="AT82" s="88"/>
      <c r="AU82" s="88"/>
      <c r="AV82" s="88"/>
      <c r="AW82" s="88"/>
      <c r="AX82" s="88"/>
      <c r="AY82" s="88"/>
      <c r="AZ82" s="88"/>
      <c r="BA82" s="88"/>
      <c r="BB82" s="88"/>
      <c r="BC82" s="89"/>
      <c r="BD82" s="89"/>
      <c r="BE82" s="90"/>
      <c r="BF82" s="109"/>
      <c r="BG82" s="15"/>
    </row>
    <row r="83" spans="1:59" ht="45" customHeight="1">
      <c r="A83" s="76"/>
      <c r="B83" s="76" t="s">
        <v>3</v>
      </c>
      <c r="C83" s="93" t="s">
        <v>47</v>
      </c>
      <c r="D83" s="150" t="s">
        <v>138</v>
      </c>
      <c r="E83" s="95">
        <v>0</v>
      </c>
      <c r="F83" s="95"/>
      <c r="G83" s="95"/>
      <c r="H83" s="95"/>
      <c r="I83" s="78">
        <f t="shared" si="44"/>
        <v>0</v>
      </c>
      <c r="J83" s="78">
        <f t="shared" si="45"/>
        <v>0</v>
      </c>
      <c r="K83" s="78">
        <f t="shared" si="46"/>
        <v>0</v>
      </c>
      <c r="L83" s="78">
        <f t="shared" si="47"/>
        <v>-89380</v>
      </c>
      <c r="M83" s="79">
        <v>89380</v>
      </c>
      <c r="N83" s="120"/>
      <c r="O83" s="120"/>
      <c r="P83" s="120"/>
      <c r="Q83" s="121"/>
      <c r="R83" s="121"/>
      <c r="S83" s="122">
        <v>0</v>
      </c>
      <c r="T83" s="122"/>
      <c r="U83" s="122"/>
      <c r="V83" s="122">
        <v>0</v>
      </c>
      <c r="W83" s="122"/>
      <c r="X83" s="134"/>
      <c r="Y83" s="134">
        <v>0</v>
      </c>
      <c r="Z83" s="100"/>
      <c r="AA83" s="88">
        <v>0</v>
      </c>
      <c r="AB83" s="88">
        <v>0</v>
      </c>
      <c r="AC83" s="100"/>
      <c r="AD83" s="122"/>
      <c r="AE83" s="122"/>
      <c r="AF83" s="102"/>
      <c r="AG83" s="122"/>
      <c r="AH83" s="128">
        <v>2470</v>
      </c>
      <c r="AI83" s="88"/>
      <c r="AJ83" s="88"/>
      <c r="AK83" s="88"/>
      <c r="AL83" s="88"/>
      <c r="AM83" s="88"/>
      <c r="AN83" s="88"/>
      <c r="AO83" s="88"/>
      <c r="AP83" s="88"/>
      <c r="AQ83" s="88"/>
      <c r="AR83" s="88"/>
      <c r="AS83" s="88"/>
      <c r="AT83" s="88"/>
      <c r="AU83" s="88"/>
      <c r="AV83" s="88"/>
      <c r="AW83" s="88"/>
      <c r="AX83" s="88"/>
      <c r="AY83" s="88"/>
      <c r="AZ83" s="88"/>
      <c r="BA83" s="88"/>
      <c r="BB83" s="88"/>
      <c r="BC83" s="89"/>
      <c r="BD83" s="89"/>
      <c r="BE83" s="90"/>
      <c r="BF83" s="109"/>
      <c r="BG83" s="15"/>
    </row>
    <row r="84" spans="1:59" ht="42">
      <c r="A84" s="76"/>
      <c r="B84" s="76" t="s">
        <v>3</v>
      </c>
      <c r="C84" s="93" t="s">
        <v>47</v>
      </c>
      <c r="D84" s="150" t="s">
        <v>139</v>
      </c>
      <c r="E84" s="95">
        <v>0</v>
      </c>
      <c r="F84" s="95"/>
      <c r="G84" s="95"/>
      <c r="H84" s="95"/>
      <c r="I84" s="78">
        <f t="shared" si="44"/>
        <v>0</v>
      </c>
      <c r="J84" s="78">
        <f t="shared" si="45"/>
        <v>0</v>
      </c>
      <c r="K84" s="78">
        <f t="shared" si="46"/>
        <v>0</v>
      </c>
      <c r="L84" s="78">
        <f t="shared" si="47"/>
        <v>-87240</v>
      </c>
      <c r="M84" s="79">
        <v>87240</v>
      </c>
      <c r="N84" s="120"/>
      <c r="O84" s="120"/>
      <c r="P84" s="120"/>
      <c r="Q84" s="121"/>
      <c r="R84" s="121"/>
      <c r="S84" s="122">
        <v>0</v>
      </c>
      <c r="T84" s="122"/>
      <c r="U84" s="122"/>
      <c r="V84" s="122">
        <v>0</v>
      </c>
      <c r="W84" s="122"/>
      <c r="X84" s="134"/>
      <c r="Y84" s="134">
        <v>0</v>
      </c>
      <c r="Z84" s="100"/>
      <c r="AA84" s="88">
        <v>0</v>
      </c>
      <c r="AB84" s="88">
        <v>0</v>
      </c>
      <c r="AC84" s="100"/>
      <c r="AD84" s="122"/>
      <c r="AE84" s="122">
        <v>0</v>
      </c>
      <c r="AF84" s="102"/>
      <c r="AG84" s="122"/>
      <c r="AH84" s="128">
        <v>3500</v>
      </c>
      <c r="AI84" s="88"/>
      <c r="AJ84" s="88">
        <v>73440</v>
      </c>
      <c r="AK84" s="88"/>
      <c r="AL84" s="88"/>
      <c r="AM84" s="88"/>
      <c r="AN84" s="88"/>
      <c r="AO84" s="88"/>
      <c r="AP84" s="88"/>
      <c r="AQ84" s="88"/>
      <c r="AR84" s="88"/>
      <c r="AS84" s="88"/>
      <c r="AT84" s="88"/>
      <c r="AU84" s="88"/>
      <c r="AV84" s="88"/>
      <c r="AW84" s="88"/>
      <c r="AX84" s="88"/>
      <c r="AY84" s="88"/>
      <c r="AZ84" s="88"/>
      <c r="BA84" s="88"/>
      <c r="BB84" s="88"/>
      <c r="BC84" s="89"/>
      <c r="BD84" s="89"/>
      <c r="BE84" s="90"/>
      <c r="BF84" s="109"/>
      <c r="BG84" s="15"/>
    </row>
    <row r="85" spans="1:59" ht="51.75" customHeight="1">
      <c r="A85" s="76"/>
      <c r="B85" s="76" t="s">
        <v>3</v>
      </c>
      <c r="C85" s="93" t="s">
        <v>47</v>
      </c>
      <c r="D85" s="150" t="s">
        <v>140</v>
      </c>
      <c r="E85" s="95">
        <v>0</v>
      </c>
      <c r="F85" s="95"/>
      <c r="G85" s="95"/>
      <c r="H85" s="95"/>
      <c r="I85" s="78">
        <f t="shared" si="44"/>
        <v>0</v>
      </c>
      <c r="J85" s="78">
        <f t="shared" si="45"/>
        <v>0</v>
      </c>
      <c r="K85" s="78">
        <f t="shared" si="46"/>
        <v>0</v>
      </c>
      <c r="L85" s="78">
        <f t="shared" si="47"/>
        <v>-80000</v>
      </c>
      <c r="M85" s="79">
        <v>80000</v>
      </c>
      <c r="N85" s="120"/>
      <c r="O85" s="120"/>
      <c r="P85" s="120"/>
      <c r="Q85" s="121"/>
      <c r="R85" s="121"/>
      <c r="S85" s="122">
        <v>0</v>
      </c>
      <c r="T85" s="122"/>
      <c r="U85" s="122"/>
      <c r="V85" s="122">
        <v>0</v>
      </c>
      <c r="W85" s="122"/>
      <c r="X85" s="134"/>
      <c r="Y85" s="134">
        <v>0</v>
      </c>
      <c r="Z85" s="100"/>
      <c r="AA85" s="88">
        <v>0</v>
      </c>
      <c r="AB85" s="88">
        <v>0</v>
      </c>
      <c r="AC85" s="100"/>
      <c r="AD85" s="122"/>
      <c r="AE85" s="122"/>
      <c r="AF85" s="102"/>
      <c r="AG85" s="122"/>
      <c r="AH85" s="128">
        <v>33000</v>
      </c>
      <c r="AI85" s="88"/>
      <c r="AJ85" s="88">
        <v>39350</v>
      </c>
      <c r="AK85" s="88"/>
      <c r="AL85" s="88"/>
      <c r="AM85" s="88"/>
      <c r="AN85" s="88"/>
      <c r="AO85" s="88"/>
      <c r="AP85" s="88"/>
      <c r="AQ85" s="88"/>
      <c r="AR85" s="88"/>
      <c r="AS85" s="88"/>
      <c r="AT85" s="88"/>
      <c r="AU85" s="88"/>
      <c r="AV85" s="88"/>
      <c r="AW85" s="88"/>
      <c r="AX85" s="88"/>
      <c r="AY85" s="88"/>
      <c r="AZ85" s="88"/>
      <c r="BA85" s="88"/>
      <c r="BB85" s="88"/>
      <c r="BC85" s="89"/>
      <c r="BD85" s="89"/>
      <c r="BE85" s="90"/>
      <c r="BF85" s="109"/>
      <c r="BG85" s="15"/>
    </row>
    <row r="86" spans="1:59" ht="61.5" customHeight="1">
      <c r="A86" s="76"/>
      <c r="B86" s="76" t="s">
        <v>3</v>
      </c>
      <c r="C86" s="93" t="s">
        <v>47</v>
      </c>
      <c r="D86" s="150" t="s">
        <v>141</v>
      </c>
      <c r="E86" s="95">
        <v>0</v>
      </c>
      <c r="F86" s="95"/>
      <c r="G86" s="95"/>
      <c r="H86" s="95"/>
      <c r="I86" s="78">
        <f t="shared" si="44"/>
        <v>0</v>
      </c>
      <c r="J86" s="78">
        <f t="shared" si="45"/>
        <v>0</v>
      </c>
      <c r="K86" s="78">
        <f t="shared" si="46"/>
        <v>0</v>
      </c>
      <c r="L86" s="78">
        <f t="shared" si="47"/>
        <v>-77700</v>
      </c>
      <c r="M86" s="79">
        <v>77700</v>
      </c>
      <c r="N86" s="120"/>
      <c r="O86" s="120"/>
      <c r="P86" s="120"/>
      <c r="Q86" s="121"/>
      <c r="R86" s="121"/>
      <c r="S86" s="122">
        <v>0</v>
      </c>
      <c r="T86" s="122"/>
      <c r="U86" s="122"/>
      <c r="V86" s="122">
        <v>0</v>
      </c>
      <c r="W86" s="122"/>
      <c r="X86" s="134"/>
      <c r="Y86" s="134">
        <v>0</v>
      </c>
      <c r="Z86" s="100"/>
      <c r="AA86" s="88">
        <v>0</v>
      </c>
      <c r="AB86" s="88">
        <v>0</v>
      </c>
      <c r="AC86" s="100"/>
      <c r="AD86" s="122"/>
      <c r="AE86" s="122"/>
      <c r="AF86" s="102"/>
      <c r="AG86" s="122"/>
      <c r="AH86" s="88"/>
      <c r="AI86" s="88"/>
      <c r="AJ86" s="88">
        <v>77700</v>
      </c>
      <c r="AK86" s="88"/>
      <c r="AL86" s="88"/>
      <c r="AM86" s="88"/>
      <c r="AN86" s="88"/>
      <c r="AO86" s="88"/>
      <c r="AP86" s="88"/>
      <c r="AQ86" s="88"/>
      <c r="AR86" s="88"/>
      <c r="AS86" s="88"/>
      <c r="AT86" s="88"/>
      <c r="AU86" s="88"/>
      <c r="AV86" s="88"/>
      <c r="AW86" s="88"/>
      <c r="AX86" s="88"/>
      <c r="AY86" s="88"/>
      <c r="AZ86" s="88"/>
      <c r="BA86" s="88"/>
      <c r="BB86" s="88"/>
      <c r="BC86" s="89"/>
      <c r="BD86" s="89"/>
      <c r="BE86" s="90"/>
      <c r="BF86" s="109"/>
      <c r="BG86" s="15"/>
    </row>
    <row r="87" spans="1:59" ht="66.75" customHeight="1">
      <c r="A87" s="76"/>
      <c r="B87" s="76" t="s">
        <v>3</v>
      </c>
      <c r="C87" s="93" t="s">
        <v>47</v>
      </c>
      <c r="D87" s="150" t="s">
        <v>142</v>
      </c>
      <c r="E87" s="95">
        <v>0</v>
      </c>
      <c r="F87" s="95"/>
      <c r="G87" s="95"/>
      <c r="H87" s="95"/>
      <c r="I87" s="78">
        <f t="shared" si="44"/>
        <v>0</v>
      </c>
      <c r="J87" s="78">
        <f t="shared" si="45"/>
        <v>0</v>
      </c>
      <c r="K87" s="78">
        <f t="shared" si="46"/>
        <v>0</v>
      </c>
      <c r="L87" s="78">
        <f t="shared" si="47"/>
        <v>-75032</v>
      </c>
      <c r="M87" s="79">
        <v>75032</v>
      </c>
      <c r="N87" s="120"/>
      <c r="O87" s="120"/>
      <c r="P87" s="120"/>
      <c r="Q87" s="121"/>
      <c r="R87" s="121"/>
      <c r="S87" s="122">
        <v>0</v>
      </c>
      <c r="T87" s="122"/>
      <c r="U87" s="122"/>
      <c r="V87" s="122">
        <v>0</v>
      </c>
      <c r="W87" s="122"/>
      <c r="X87" s="134"/>
      <c r="Y87" s="134">
        <v>0</v>
      </c>
      <c r="Z87" s="100"/>
      <c r="AA87" s="88"/>
      <c r="AB87" s="88">
        <v>0</v>
      </c>
      <c r="AC87" s="100"/>
      <c r="AD87" s="122"/>
      <c r="AE87" s="122">
        <v>0</v>
      </c>
      <c r="AF87" s="102"/>
      <c r="AG87" s="122"/>
      <c r="AH87" s="128">
        <v>11240</v>
      </c>
      <c r="AI87" s="88"/>
      <c r="AJ87" s="88">
        <v>60292</v>
      </c>
      <c r="AK87" s="88"/>
      <c r="AL87" s="88"/>
      <c r="AM87" s="88"/>
      <c r="AN87" s="88"/>
      <c r="AO87" s="88"/>
      <c r="AP87" s="88"/>
      <c r="AQ87" s="88"/>
      <c r="AR87" s="88"/>
      <c r="AS87" s="88"/>
      <c r="AT87" s="88"/>
      <c r="AU87" s="88"/>
      <c r="AV87" s="88"/>
      <c r="AW87" s="88"/>
      <c r="AX87" s="88"/>
      <c r="AY87" s="88"/>
      <c r="AZ87" s="88"/>
      <c r="BA87" s="88"/>
      <c r="BB87" s="88"/>
      <c r="BC87" s="89"/>
      <c r="BD87" s="89"/>
      <c r="BE87" s="114"/>
      <c r="BF87" s="130"/>
      <c r="BG87" s="15"/>
    </row>
    <row r="88" spans="1:59" ht="47.25" customHeight="1">
      <c r="A88" s="76"/>
      <c r="B88" s="76" t="s">
        <v>3</v>
      </c>
      <c r="C88" s="93" t="s">
        <v>47</v>
      </c>
      <c r="D88" s="171" t="s">
        <v>143</v>
      </c>
      <c r="E88" s="78">
        <v>1958749</v>
      </c>
      <c r="F88" s="78">
        <v>0</v>
      </c>
      <c r="G88" s="78">
        <v>0</v>
      </c>
      <c r="H88" s="78">
        <v>0</v>
      </c>
      <c r="I88" s="78">
        <f t="shared" si="44"/>
        <v>0</v>
      </c>
      <c r="J88" s="78">
        <f t="shared" si="45"/>
        <v>1958749</v>
      </c>
      <c r="K88" s="78">
        <f t="shared" si="46"/>
        <v>0</v>
      </c>
      <c r="L88" s="78">
        <f t="shared" si="47"/>
        <v>1900249</v>
      </c>
      <c r="M88" s="79">
        <v>58500</v>
      </c>
      <c r="N88" s="172"/>
      <c r="O88" s="172"/>
      <c r="P88" s="172"/>
      <c r="Q88" s="173"/>
      <c r="R88" s="173"/>
      <c r="S88" s="122">
        <v>0</v>
      </c>
      <c r="T88" s="122"/>
      <c r="U88" s="122"/>
      <c r="V88" s="122">
        <v>0</v>
      </c>
      <c r="W88" s="122"/>
      <c r="X88" s="134"/>
      <c r="Y88" s="134">
        <v>0</v>
      </c>
      <c r="Z88" s="100"/>
      <c r="AA88" s="88"/>
      <c r="AB88" s="88">
        <v>0</v>
      </c>
      <c r="AC88" s="100"/>
      <c r="AD88" s="122"/>
      <c r="AE88" s="122">
        <v>0</v>
      </c>
      <c r="AF88" s="102"/>
      <c r="AG88" s="122"/>
      <c r="AH88" s="88">
        <v>0</v>
      </c>
      <c r="AI88" s="88"/>
      <c r="AJ88" s="88">
        <v>21750</v>
      </c>
      <c r="AK88" s="88"/>
      <c r="AL88" s="88"/>
      <c r="AM88" s="88"/>
      <c r="AN88" s="88"/>
      <c r="AO88" s="88"/>
      <c r="AP88" s="88"/>
      <c r="AQ88" s="88"/>
      <c r="AR88" s="88"/>
      <c r="AS88" s="88"/>
      <c r="AT88" s="88"/>
      <c r="AU88" s="88"/>
      <c r="AV88" s="88"/>
      <c r="AW88" s="88"/>
      <c r="AX88" s="88"/>
      <c r="AY88" s="88"/>
      <c r="AZ88" s="88"/>
      <c r="BA88" s="88"/>
      <c r="BB88" s="88"/>
      <c r="BC88" s="89"/>
      <c r="BD88" s="90"/>
      <c r="BE88" s="90"/>
      <c r="BF88" s="118" t="s">
        <v>54</v>
      </c>
      <c r="BG88" s="15"/>
    </row>
    <row r="89" spans="1:59" ht="42.75" customHeight="1" hidden="1">
      <c r="A89" s="76"/>
      <c r="B89" s="76" t="s">
        <v>3</v>
      </c>
      <c r="C89" s="93" t="s">
        <v>47</v>
      </c>
      <c r="D89" s="171" t="s">
        <v>144</v>
      </c>
      <c r="E89" s="155">
        <v>9773167</v>
      </c>
      <c r="F89" s="174"/>
      <c r="G89" s="174">
        <v>0</v>
      </c>
      <c r="H89" s="174">
        <v>0</v>
      </c>
      <c r="I89" s="174">
        <f t="shared" si="44"/>
        <v>0</v>
      </c>
      <c r="J89" s="174">
        <f t="shared" si="45"/>
        <v>9773167</v>
      </c>
      <c r="K89" s="155">
        <f t="shared" si="46"/>
        <v>0</v>
      </c>
      <c r="L89" s="155">
        <f t="shared" si="47"/>
        <v>9773167</v>
      </c>
      <c r="M89" s="79"/>
      <c r="N89" s="172"/>
      <c r="O89" s="172"/>
      <c r="P89" s="172"/>
      <c r="Q89" s="173"/>
      <c r="R89" s="173"/>
      <c r="S89" s="122">
        <v>0</v>
      </c>
      <c r="T89" s="122"/>
      <c r="U89" s="122"/>
      <c r="V89" s="122">
        <v>0</v>
      </c>
      <c r="W89" s="122"/>
      <c r="X89" s="134"/>
      <c r="Y89" s="134">
        <v>0</v>
      </c>
      <c r="Z89" s="100"/>
      <c r="AA89" s="88"/>
      <c r="AB89" s="88">
        <v>0</v>
      </c>
      <c r="AC89" s="100"/>
      <c r="AD89" s="122"/>
      <c r="AE89" s="122"/>
      <c r="AF89" s="102"/>
      <c r="AG89" s="122"/>
      <c r="AH89" s="88"/>
      <c r="AI89" s="88"/>
      <c r="AJ89" s="88"/>
      <c r="AK89" s="88"/>
      <c r="AL89" s="88"/>
      <c r="AM89" s="88"/>
      <c r="AN89" s="88"/>
      <c r="AO89" s="88"/>
      <c r="AP89" s="88"/>
      <c r="AQ89" s="88"/>
      <c r="AR89" s="88"/>
      <c r="AS89" s="88"/>
      <c r="AT89" s="88"/>
      <c r="AU89" s="88"/>
      <c r="AV89" s="88"/>
      <c r="AW89" s="88"/>
      <c r="AX89" s="88"/>
      <c r="AY89" s="88"/>
      <c r="AZ89" s="88"/>
      <c r="BA89" s="88"/>
      <c r="BB89" s="88"/>
      <c r="BC89" s="89"/>
      <c r="BD89" s="89"/>
      <c r="BE89" s="90"/>
      <c r="BF89" s="109"/>
      <c r="BG89" s="15"/>
    </row>
    <row r="90" spans="1:59" ht="33" customHeight="1">
      <c r="A90" s="76"/>
      <c r="B90" s="76" t="s">
        <v>4</v>
      </c>
      <c r="C90" s="93" t="s">
        <v>47</v>
      </c>
      <c r="D90" s="171" t="s">
        <v>145</v>
      </c>
      <c r="E90" s="78">
        <v>3819141</v>
      </c>
      <c r="F90" s="78"/>
      <c r="G90" s="78">
        <v>0</v>
      </c>
      <c r="H90" s="78">
        <v>0</v>
      </c>
      <c r="I90" s="78">
        <f t="shared" si="44"/>
        <v>750</v>
      </c>
      <c r="J90" s="78">
        <f t="shared" si="45"/>
        <v>3818391</v>
      </c>
      <c r="K90" s="78">
        <f t="shared" si="46"/>
        <v>750</v>
      </c>
      <c r="L90" s="78">
        <f t="shared" si="47"/>
        <v>3177891</v>
      </c>
      <c r="M90" s="79">
        <v>641250</v>
      </c>
      <c r="N90" s="175"/>
      <c r="O90" s="175"/>
      <c r="P90" s="175"/>
      <c r="Q90" s="176"/>
      <c r="R90" s="176"/>
      <c r="S90" s="177">
        <v>0</v>
      </c>
      <c r="T90" s="177"/>
      <c r="U90" s="177"/>
      <c r="V90" s="177">
        <v>0</v>
      </c>
      <c r="W90" s="177"/>
      <c r="X90" s="177"/>
      <c r="Y90" s="177">
        <v>0</v>
      </c>
      <c r="Z90" s="100">
        <f>X90-Y90</f>
        <v>0</v>
      </c>
      <c r="AA90" s="177">
        <v>0</v>
      </c>
      <c r="AB90" s="112">
        <v>750</v>
      </c>
      <c r="AC90" s="100">
        <f>AA90-AB90</f>
        <v>-750</v>
      </c>
      <c r="AD90" s="177"/>
      <c r="AE90" s="177"/>
      <c r="AF90" s="102">
        <f>AD90-AE90</f>
        <v>0</v>
      </c>
      <c r="AG90" s="177"/>
      <c r="AH90" s="87">
        <v>0</v>
      </c>
      <c r="AI90" s="88">
        <f>AG90-AH90</f>
        <v>0</v>
      </c>
      <c r="AJ90" s="88"/>
      <c r="AK90" s="88"/>
      <c r="AL90" s="88"/>
      <c r="AM90" s="88">
        <v>100000</v>
      </c>
      <c r="AN90" s="88"/>
      <c r="AO90" s="88">
        <f>AM90-AN90</f>
        <v>100000</v>
      </c>
      <c r="AP90" s="88">
        <v>120000</v>
      </c>
      <c r="AQ90" s="88"/>
      <c r="AR90" s="88">
        <f>AP90-AQ90</f>
        <v>120000</v>
      </c>
      <c r="AS90" s="88">
        <v>110000</v>
      </c>
      <c r="AT90" s="88"/>
      <c r="AU90" s="88">
        <f>AS90-AT90</f>
        <v>110000</v>
      </c>
      <c r="AV90" s="88">
        <v>110000</v>
      </c>
      <c r="AW90" s="88"/>
      <c r="AX90" s="88">
        <f>AV90-AW90</f>
        <v>110000</v>
      </c>
      <c r="AY90" s="88">
        <v>120000</v>
      </c>
      <c r="AZ90" s="88"/>
      <c r="BA90" s="88">
        <f>AY90-AZ90</f>
        <v>120000</v>
      </c>
      <c r="BB90" s="88">
        <f>+SUM(X90+AA90+AD90+AG90+AJ90+AM90+AP90+AS90+AV90+AY90)</f>
        <v>560000</v>
      </c>
      <c r="BC90" s="89">
        <f>M90-BB90</f>
        <v>81250</v>
      </c>
      <c r="BD90" s="88">
        <f>+SUM(S90+V90+Y90+AB90+AE90+AH90+AK90+AN90+AQ90+AT90+AW90+AZ90)</f>
        <v>750</v>
      </c>
      <c r="BE90" s="114"/>
      <c r="BF90" s="115"/>
      <c r="BG90" s="15"/>
    </row>
    <row r="91" spans="1:59" ht="42" customHeight="1">
      <c r="A91" s="76"/>
      <c r="B91" s="76" t="s">
        <v>4</v>
      </c>
      <c r="C91" s="76" t="s">
        <v>43</v>
      </c>
      <c r="D91" s="77" t="s">
        <v>146</v>
      </c>
      <c r="E91" s="78">
        <v>99924</v>
      </c>
      <c r="F91" s="78">
        <v>0</v>
      </c>
      <c r="G91" s="78">
        <v>0</v>
      </c>
      <c r="H91" s="78">
        <v>0</v>
      </c>
      <c r="I91" s="78">
        <f t="shared" si="44"/>
        <v>0</v>
      </c>
      <c r="J91" s="78">
        <f t="shared" si="45"/>
        <v>99924</v>
      </c>
      <c r="K91" s="78">
        <f t="shared" si="46"/>
        <v>0</v>
      </c>
      <c r="L91" s="78">
        <f t="shared" si="47"/>
        <v>5646</v>
      </c>
      <c r="M91" s="79">
        <v>94278</v>
      </c>
      <c r="N91" s="175"/>
      <c r="O91" s="175"/>
      <c r="P91" s="175"/>
      <c r="Q91" s="176"/>
      <c r="R91" s="176"/>
      <c r="S91" s="177">
        <v>0</v>
      </c>
      <c r="T91" s="177"/>
      <c r="U91" s="177"/>
      <c r="V91" s="177">
        <v>0</v>
      </c>
      <c r="W91" s="177"/>
      <c r="X91" s="177"/>
      <c r="Y91" s="177">
        <v>0</v>
      </c>
      <c r="Z91" s="100">
        <f>X91-Y91</f>
        <v>0</v>
      </c>
      <c r="AA91" s="177">
        <v>0</v>
      </c>
      <c r="AB91" s="177">
        <v>0</v>
      </c>
      <c r="AC91" s="100">
        <f>AA91-AB91</f>
        <v>0</v>
      </c>
      <c r="AD91" s="88">
        <v>94278</v>
      </c>
      <c r="AE91" s="88">
        <v>0</v>
      </c>
      <c r="AF91" s="102">
        <f>AD91-AE91</f>
        <v>94278</v>
      </c>
      <c r="AG91" s="177">
        <v>0</v>
      </c>
      <c r="AH91" s="87">
        <v>0</v>
      </c>
      <c r="AI91" s="88">
        <f>AG91-AH91</f>
        <v>0</v>
      </c>
      <c r="AJ91" s="88"/>
      <c r="AK91" s="88">
        <v>0</v>
      </c>
      <c r="AL91" s="88"/>
      <c r="AM91" s="88">
        <v>0</v>
      </c>
      <c r="AN91" s="88">
        <v>0</v>
      </c>
      <c r="AO91" s="88">
        <v>0</v>
      </c>
      <c r="AP91" s="88">
        <v>0</v>
      </c>
      <c r="AQ91" s="88">
        <v>0</v>
      </c>
      <c r="AR91" s="88">
        <v>0</v>
      </c>
      <c r="AS91" s="88">
        <v>0</v>
      </c>
      <c r="AT91" s="88">
        <v>0</v>
      </c>
      <c r="AU91" s="88">
        <v>0</v>
      </c>
      <c r="AV91" s="88">
        <v>0</v>
      </c>
      <c r="AW91" s="88">
        <v>0</v>
      </c>
      <c r="AX91" s="88">
        <v>0</v>
      </c>
      <c r="AY91" s="88">
        <v>0</v>
      </c>
      <c r="AZ91" s="88"/>
      <c r="BA91" s="88">
        <f>AY91-AZ91</f>
        <v>0</v>
      </c>
      <c r="BB91" s="88">
        <f>+SUM(X91+AA91+AD91+AG91+AJ91+AM91+AP91+AS91+AV91+AY91)</f>
        <v>94278</v>
      </c>
      <c r="BC91" s="89">
        <f>M91-BB91</f>
        <v>0</v>
      </c>
      <c r="BD91" s="90">
        <f>+SUM(S91+V91+Y91+AB91+AE91+AH91+AK91+AN91+AQ91+AT91+AW91+AZ91)</f>
        <v>0</v>
      </c>
      <c r="BE91" s="90"/>
      <c r="BF91" s="118" t="s">
        <v>54</v>
      </c>
      <c r="BG91" s="15"/>
    </row>
    <row r="92" spans="1:59" ht="31.5">
      <c r="A92" s="76">
        <v>10</v>
      </c>
      <c r="B92" s="76" t="s">
        <v>4</v>
      </c>
      <c r="C92" s="76" t="s">
        <v>43</v>
      </c>
      <c r="D92" s="77" t="s">
        <v>147</v>
      </c>
      <c r="E92" s="78">
        <v>627501</v>
      </c>
      <c r="F92" s="78"/>
      <c r="G92" s="78">
        <v>298448</v>
      </c>
      <c r="H92" s="78">
        <v>0</v>
      </c>
      <c r="I92" s="78">
        <f t="shared" si="44"/>
        <v>0</v>
      </c>
      <c r="J92" s="78">
        <f t="shared" si="45"/>
        <v>329053</v>
      </c>
      <c r="K92" s="78">
        <f t="shared" si="46"/>
        <v>298448</v>
      </c>
      <c r="L92" s="78">
        <f t="shared" si="47"/>
        <v>328915</v>
      </c>
      <c r="M92" s="145">
        <v>138</v>
      </c>
      <c r="N92" s="178">
        <f aca="true" t="shared" si="48" ref="N92:N125">G92+H92+M92</f>
        <v>298586</v>
      </c>
      <c r="O92" s="178">
        <f aca="true" t="shared" si="49" ref="O92:O125">E92-N92</f>
        <v>328915</v>
      </c>
      <c r="P92" s="178">
        <f aca="true" t="shared" si="50" ref="P92:P125">N92/E92*100</f>
        <v>47.58335046478013</v>
      </c>
      <c r="Q92" s="179" t="str">
        <f aca="true" t="shared" si="51" ref="Q92:Q125">IF(O92&gt;0,"X Asignar","Se excedió")</f>
        <v>X Asignar</v>
      </c>
      <c r="R92" s="179"/>
      <c r="S92" s="123">
        <v>0</v>
      </c>
      <c r="T92" s="123"/>
      <c r="U92" s="123"/>
      <c r="V92" s="123">
        <v>0</v>
      </c>
      <c r="W92" s="123"/>
      <c r="X92" s="123">
        <v>0</v>
      </c>
      <c r="Y92" s="108">
        <v>0</v>
      </c>
      <c r="Z92" s="100">
        <f aca="true" t="shared" si="52" ref="Z92:Z155">X92-Y92</f>
        <v>0</v>
      </c>
      <c r="AA92" s="123">
        <v>0</v>
      </c>
      <c r="AB92" s="123">
        <v>0</v>
      </c>
      <c r="AC92" s="100">
        <f aca="true" t="shared" si="53" ref="AC92:AC155">AA92-AB92</f>
        <v>0</v>
      </c>
      <c r="AD92" s="88">
        <v>0</v>
      </c>
      <c r="AE92" s="88">
        <v>0</v>
      </c>
      <c r="AF92" s="102">
        <f aca="true" t="shared" si="54" ref="AF92:AF155">AD92-AE92</f>
        <v>0</v>
      </c>
      <c r="AG92" s="88">
        <v>0</v>
      </c>
      <c r="AH92" s="87">
        <v>0</v>
      </c>
      <c r="AI92" s="88">
        <f aca="true" t="shared" si="55" ref="AI92:AI155">AG92-AH92</f>
        <v>0</v>
      </c>
      <c r="AJ92" s="88"/>
      <c r="AK92" s="88"/>
      <c r="AL92" s="88"/>
      <c r="AM92" s="88">
        <v>0</v>
      </c>
      <c r="AN92" s="88"/>
      <c r="AO92" s="88">
        <f aca="true" t="shared" si="56" ref="AO92:AO155">AM92-AN92</f>
        <v>0</v>
      </c>
      <c r="AP92" s="88">
        <v>0</v>
      </c>
      <c r="AQ92" s="88"/>
      <c r="AR92" s="88">
        <f aca="true" t="shared" si="57" ref="AR92:AR155">AP92-AQ92</f>
        <v>0</v>
      </c>
      <c r="AS92" s="88">
        <v>0</v>
      </c>
      <c r="AT92" s="88"/>
      <c r="AU92" s="88">
        <f aca="true" t="shared" si="58" ref="AU92:AU155">AS92-AT92</f>
        <v>0</v>
      </c>
      <c r="AV92" s="88">
        <v>0</v>
      </c>
      <c r="AW92" s="88"/>
      <c r="AX92" s="88">
        <f aca="true" t="shared" si="59" ref="AX92:AX155">AV92-AW92</f>
        <v>0</v>
      </c>
      <c r="AY92" s="88">
        <v>0</v>
      </c>
      <c r="AZ92" s="88"/>
      <c r="BA92" s="88">
        <f aca="true" t="shared" si="60" ref="BA92:BA155">AY92-AZ92</f>
        <v>0</v>
      </c>
      <c r="BB92" s="88">
        <f aca="true" t="shared" si="61" ref="BB92:BB155">+SUM(X92+AA92+AD92+AG92+AJ92+AM92+AP92+AS92+AV92+AY92)</f>
        <v>0</v>
      </c>
      <c r="BC92" s="89">
        <f aca="true" t="shared" si="62" ref="BC92:BC155">M92-BB92</f>
        <v>138</v>
      </c>
      <c r="BD92" s="90">
        <f aca="true" t="shared" si="63" ref="BD92:BD155">+SUM(S92+V92+Y92+AB92+AE92+AH92+AK92+AN92+AQ92+AT92+AW92+AZ92)</f>
        <v>0</v>
      </c>
      <c r="BE92" s="90"/>
      <c r="BF92" s="118" t="s">
        <v>54</v>
      </c>
      <c r="BG92" s="15"/>
    </row>
    <row r="93" spans="1:59" ht="31.5" hidden="1">
      <c r="A93" s="76">
        <v>11</v>
      </c>
      <c r="B93" s="76" t="s">
        <v>4</v>
      </c>
      <c r="C93" s="93" t="s">
        <v>47</v>
      </c>
      <c r="D93" s="180" t="s">
        <v>148</v>
      </c>
      <c r="E93" s="78">
        <v>3461597</v>
      </c>
      <c r="F93" s="78"/>
      <c r="G93" s="78">
        <v>2989255</v>
      </c>
      <c r="H93" s="78">
        <v>0</v>
      </c>
      <c r="I93" s="78">
        <f t="shared" si="44"/>
        <v>0</v>
      </c>
      <c r="J93" s="78">
        <f t="shared" si="45"/>
        <v>472342</v>
      </c>
      <c r="K93" s="78">
        <f t="shared" si="46"/>
        <v>2989255</v>
      </c>
      <c r="L93" s="78">
        <f t="shared" si="47"/>
        <v>472342</v>
      </c>
      <c r="M93" s="79">
        <v>0</v>
      </c>
      <c r="N93" s="178">
        <f t="shared" si="48"/>
        <v>2989255</v>
      </c>
      <c r="O93" s="178">
        <f t="shared" si="49"/>
        <v>472342</v>
      </c>
      <c r="P93" s="178">
        <f t="shared" si="50"/>
        <v>86.35479520001896</v>
      </c>
      <c r="Q93" s="179" t="str">
        <f t="shared" si="51"/>
        <v>X Asignar</v>
      </c>
      <c r="R93" s="179"/>
      <c r="S93" s="123"/>
      <c r="T93" s="123"/>
      <c r="U93" s="123"/>
      <c r="V93" s="123"/>
      <c r="W93" s="123"/>
      <c r="X93" s="123"/>
      <c r="Y93" s="108"/>
      <c r="Z93" s="100">
        <f t="shared" si="52"/>
        <v>0</v>
      </c>
      <c r="AA93" s="123"/>
      <c r="AB93" s="123"/>
      <c r="AC93" s="100">
        <f t="shared" si="53"/>
        <v>0</v>
      </c>
      <c r="AD93" s="123"/>
      <c r="AE93" s="123"/>
      <c r="AF93" s="102">
        <f t="shared" si="54"/>
        <v>0</v>
      </c>
      <c r="AG93" s="88"/>
      <c r="AH93" s="87"/>
      <c r="AI93" s="88">
        <f t="shared" si="55"/>
        <v>0</v>
      </c>
      <c r="AJ93" s="88"/>
      <c r="AK93" s="88"/>
      <c r="AL93" s="88"/>
      <c r="AM93" s="88"/>
      <c r="AN93" s="88"/>
      <c r="AO93" s="88">
        <f t="shared" si="56"/>
        <v>0</v>
      </c>
      <c r="AP93" s="88"/>
      <c r="AQ93" s="88"/>
      <c r="AR93" s="88">
        <f t="shared" si="57"/>
        <v>0</v>
      </c>
      <c r="AS93" s="88"/>
      <c r="AT93" s="88"/>
      <c r="AU93" s="88">
        <f t="shared" si="58"/>
        <v>0</v>
      </c>
      <c r="AV93" s="88"/>
      <c r="AW93" s="88"/>
      <c r="AX93" s="88">
        <f t="shared" si="59"/>
        <v>0</v>
      </c>
      <c r="AY93" s="88"/>
      <c r="AZ93" s="88"/>
      <c r="BA93" s="88">
        <f t="shared" si="60"/>
        <v>0</v>
      </c>
      <c r="BB93" s="88">
        <f t="shared" si="61"/>
        <v>0</v>
      </c>
      <c r="BC93" s="89">
        <f t="shared" si="62"/>
        <v>0</v>
      </c>
      <c r="BD93" s="89">
        <f t="shared" si="63"/>
        <v>0</v>
      </c>
      <c r="BE93" s="90"/>
      <c r="BF93" s="104"/>
      <c r="BG93" s="15"/>
    </row>
    <row r="94" spans="1:59" ht="21" hidden="1">
      <c r="A94" s="76">
        <v>13</v>
      </c>
      <c r="B94" s="76" t="s">
        <v>4</v>
      </c>
      <c r="C94" s="93" t="s">
        <v>47</v>
      </c>
      <c r="D94" s="180" t="s">
        <v>149</v>
      </c>
      <c r="E94" s="78">
        <v>5924729</v>
      </c>
      <c r="F94" s="78"/>
      <c r="G94" s="78">
        <v>5875242</v>
      </c>
      <c r="H94" s="78">
        <v>880683</v>
      </c>
      <c r="I94" s="78">
        <f t="shared" si="44"/>
        <v>0</v>
      </c>
      <c r="J94" s="78">
        <f t="shared" si="45"/>
        <v>-831196</v>
      </c>
      <c r="K94" s="78">
        <f t="shared" si="46"/>
        <v>6755925</v>
      </c>
      <c r="L94" s="78">
        <f t="shared" si="47"/>
        <v>-831196</v>
      </c>
      <c r="M94" s="79">
        <v>0</v>
      </c>
      <c r="N94" s="178">
        <f t="shared" si="48"/>
        <v>6755925</v>
      </c>
      <c r="O94" s="178">
        <f t="shared" si="49"/>
        <v>-831196</v>
      </c>
      <c r="P94" s="178">
        <f t="shared" si="50"/>
        <v>114.02926614871329</v>
      </c>
      <c r="Q94" s="179" t="str">
        <f t="shared" si="51"/>
        <v>Se excedió</v>
      </c>
      <c r="R94" s="179"/>
      <c r="S94" s="99"/>
      <c r="T94" s="99"/>
      <c r="U94" s="99"/>
      <c r="V94" s="99"/>
      <c r="W94" s="99"/>
      <c r="X94" s="88"/>
      <c r="Y94" s="108"/>
      <c r="Z94" s="100">
        <f t="shared" si="52"/>
        <v>0</v>
      </c>
      <c r="AA94" s="88"/>
      <c r="AB94" s="88"/>
      <c r="AC94" s="100">
        <f t="shared" si="53"/>
        <v>0</v>
      </c>
      <c r="AD94" s="88"/>
      <c r="AE94" s="88"/>
      <c r="AF94" s="102">
        <f t="shared" si="54"/>
        <v>0</v>
      </c>
      <c r="AG94" s="88"/>
      <c r="AH94" s="87"/>
      <c r="AI94" s="88">
        <f t="shared" si="55"/>
        <v>0</v>
      </c>
      <c r="AJ94" s="88"/>
      <c r="AK94" s="88"/>
      <c r="AL94" s="88"/>
      <c r="AM94" s="88"/>
      <c r="AN94" s="88"/>
      <c r="AO94" s="88">
        <f t="shared" si="56"/>
        <v>0</v>
      </c>
      <c r="AP94" s="88"/>
      <c r="AQ94" s="88"/>
      <c r="AR94" s="88">
        <f t="shared" si="57"/>
        <v>0</v>
      </c>
      <c r="AS94" s="88"/>
      <c r="AT94" s="88"/>
      <c r="AU94" s="88">
        <f t="shared" si="58"/>
        <v>0</v>
      </c>
      <c r="AV94" s="88"/>
      <c r="AW94" s="88"/>
      <c r="AX94" s="88">
        <f t="shared" si="59"/>
        <v>0</v>
      </c>
      <c r="AY94" s="88"/>
      <c r="AZ94" s="88"/>
      <c r="BA94" s="88">
        <f t="shared" si="60"/>
        <v>0</v>
      </c>
      <c r="BB94" s="88">
        <f t="shared" si="61"/>
        <v>0</v>
      </c>
      <c r="BC94" s="89">
        <f t="shared" si="62"/>
        <v>0</v>
      </c>
      <c r="BD94" s="89">
        <f t="shared" si="63"/>
        <v>0</v>
      </c>
      <c r="BE94" s="90"/>
      <c r="BF94" s="104"/>
      <c r="BG94" s="15"/>
    </row>
    <row r="95" spans="1:59" ht="30" customHeight="1">
      <c r="A95" s="76">
        <v>15</v>
      </c>
      <c r="B95" s="76" t="s">
        <v>4</v>
      </c>
      <c r="C95" s="93" t="s">
        <v>47</v>
      </c>
      <c r="D95" s="77" t="s">
        <v>150</v>
      </c>
      <c r="E95" s="181">
        <v>3168778</v>
      </c>
      <c r="F95" s="181">
        <v>0</v>
      </c>
      <c r="G95" s="181">
        <v>2115793</v>
      </c>
      <c r="H95" s="181">
        <v>19700</v>
      </c>
      <c r="I95" s="78">
        <f t="shared" si="44"/>
        <v>0</v>
      </c>
      <c r="J95" s="78">
        <f t="shared" si="45"/>
        <v>1033285</v>
      </c>
      <c r="K95" s="78">
        <f t="shared" si="46"/>
        <v>2135493</v>
      </c>
      <c r="L95" s="78">
        <f t="shared" si="47"/>
        <v>-68376</v>
      </c>
      <c r="M95" s="145">
        <v>1101661</v>
      </c>
      <c r="N95" s="182">
        <f t="shared" si="48"/>
        <v>3237154</v>
      </c>
      <c r="O95" s="182">
        <f t="shared" si="49"/>
        <v>-68376</v>
      </c>
      <c r="P95" s="182">
        <f t="shared" si="50"/>
        <v>102.1578034182262</v>
      </c>
      <c r="Q95" s="83" t="str">
        <f t="shared" si="51"/>
        <v>Se excedió</v>
      </c>
      <c r="R95" s="83"/>
      <c r="S95" s="99">
        <v>0</v>
      </c>
      <c r="T95" s="99"/>
      <c r="U95" s="99"/>
      <c r="V95" s="99">
        <v>0</v>
      </c>
      <c r="W95" s="99"/>
      <c r="X95" s="88">
        <v>0</v>
      </c>
      <c r="Y95" s="108">
        <v>0</v>
      </c>
      <c r="Z95" s="100">
        <f t="shared" si="52"/>
        <v>0</v>
      </c>
      <c r="AA95" s="88">
        <v>401000</v>
      </c>
      <c r="AB95" s="88">
        <v>0</v>
      </c>
      <c r="AC95" s="100">
        <f t="shared" si="53"/>
        <v>401000</v>
      </c>
      <c r="AD95" s="88">
        <v>401000</v>
      </c>
      <c r="AE95" s="88"/>
      <c r="AF95" s="102">
        <f t="shared" si="54"/>
        <v>401000</v>
      </c>
      <c r="AG95" s="88"/>
      <c r="AH95" s="87">
        <v>0</v>
      </c>
      <c r="AI95" s="88">
        <f t="shared" si="55"/>
        <v>0</v>
      </c>
      <c r="AJ95" s="88"/>
      <c r="AK95" s="88"/>
      <c r="AL95" s="88"/>
      <c r="AM95" s="88">
        <v>0</v>
      </c>
      <c r="AN95" s="88"/>
      <c r="AO95" s="88">
        <f t="shared" si="56"/>
        <v>0</v>
      </c>
      <c r="AP95" s="88">
        <v>0</v>
      </c>
      <c r="AQ95" s="88"/>
      <c r="AR95" s="88">
        <f t="shared" si="57"/>
        <v>0</v>
      </c>
      <c r="AS95" s="88">
        <v>0</v>
      </c>
      <c r="AT95" s="88"/>
      <c r="AU95" s="88">
        <f t="shared" si="58"/>
        <v>0</v>
      </c>
      <c r="AV95" s="88">
        <v>0</v>
      </c>
      <c r="AW95" s="88"/>
      <c r="AX95" s="88">
        <f t="shared" si="59"/>
        <v>0</v>
      </c>
      <c r="AY95" s="88">
        <v>0</v>
      </c>
      <c r="AZ95" s="88"/>
      <c r="BA95" s="88">
        <f t="shared" si="60"/>
        <v>0</v>
      </c>
      <c r="BB95" s="88">
        <f t="shared" si="61"/>
        <v>802000</v>
      </c>
      <c r="BC95" s="89">
        <f t="shared" si="62"/>
        <v>299661</v>
      </c>
      <c r="BD95" s="89">
        <f t="shared" si="63"/>
        <v>0</v>
      </c>
      <c r="BE95" s="90"/>
      <c r="BF95" s="104"/>
      <c r="BG95" s="15"/>
    </row>
    <row r="96" spans="1:59" ht="31.5" hidden="1">
      <c r="A96" s="76">
        <v>16</v>
      </c>
      <c r="B96" s="76" t="s">
        <v>4</v>
      </c>
      <c r="C96" s="93" t="s">
        <v>47</v>
      </c>
      <c r="D96" s="180" t="s">
        <v>151</v>
      </c>
      <c r="E96" s="78">
        <v>5775580</v>
      </c>
      <c r="F96" s="78"/>
      <c r="G96" s="78">
        <v>5404718</v>
      </c>
      <c r="H96" s="78">
        <v>370861.1</v>
      </c>
      <c r="I96" s="78">
        <f t="shared" si="44"/>
        <v>0</v>
      </c>
      <c r="J96" s="78">
        <f t="shared" si="45"/>
        <v>0.900000000372529</v>
      </c>
      <c r="K96" s="78">
        <f t="shared" si="46"/>
        <v>5775579.1</v>
      </c>
      <c r="L96" s="78">
        <f t="shared" si="47"/>
        <v>0.9000000000232831</v>
      </c>
      <c r="M96" s="79">
        <v>0</v>
      </c>
      <c r="N96" s="178">
        <f t="shared" si="48"/>
        <v>5775579.1</v>
      </c>
      <c r="O96" s="182">
        <f t="shared" si="49"/>
        <v>0.900000000372529</v>
      </c>
      <c r="P96" s="178">
        <f t="shared" si="50"/>
        <v>99.99998441714943</v>
      </c>
      <c r="Q96" s="179" t="str">
        <f t="shared" si="51"/>
        <v>X Asignar</v>
      </c>
      <c r="R96" s="179"/>
      <c r="S96" s="88"/>
      <c r="T96" s="88"/>
      <c r="U96" s="88"/>
      <c r="V96" s="88"/>
      <c r="W96" s="88"/>
      <c r="X96" s="88">
        <v>0</v>
      </c>
      <c r="Y96" s="108"/>
      <c r="Z96" s="100">
        <f t="shared" si="52"/>
        <v>0</v>
      </c>
      <c r="AA96" s="88">
        <v>0</v>
      </c>
      <c r="AB96" s="88"/>
      <c r="AC96" s="100">
        <f t="shared" si="53"/>
        <v>0</v>
      </c>
      <c r="AD96" s="88"/>
      <c r="AE96" s="88"/>
      <c r="AF96" s="102">
        <f t="shared" si="54"/>
        <v>0</v>
      </c>
      <c r="AG96" s="88"/>
      <c r="AH96" s="87"/>
      <c r="AI96" s="88">
        <f t="shared" si="55"/>
        <v>0</v>
      </c>
      <c r="AJ96" s="88"/>
      <c r="AK96" s="88"/>
      <c r="AL96" s="88"/>
      <c r="AM96" s="88"/>
      <c r="AN96" s="88"/>
      <c r="AO96" s="88">
        <f t="shared" si="56"/>
        <v>0</v>
      </c>
      <c r="AP96" s="88"/>
      <c r="AQ96" s="88"/>
      <c r="AR96" s="88">
        <f t="shared" si="57"/>
        <v>0</v>
      </c>
      <c r="AS96" s="88"/>
      <c r="AT96" s="88"/>
      <c r="AU96" s="88">
        <f t="shared" si="58"/>
        <v>0</v>
      </c>
      <c r="AV96" s="88"/>
      <c r="AW96" s="88"/>
      <c r="AX96" s="88">
        <f t="shared" si="59"/>
        <v>0</v>
      </c>
      <c r="AY96" s="88"/>
      <c r="AZ96" s="88"/>
      <c r="BA96" s="88">
        <f t="shared" si="60"/>
        <v>0</v>
      </c>
      <c r="BB96" s="88">
        <f t="shared" si="61"/>
        <v>0</v>
      </c>
      <c r="BC96" s="89">
        <f t="shared" si="62"/>
        <v>0</v>
      </c>
      <c r="BD96" s="89">
        <f t="shared" si="63"/>
        <v>0</v>
      </c>
      <c r="BE96" s="90"/>
      <c r="BF96" s="104"/>
      <c r="BG96" s="15"/>
    </row>
    <row r="97" spans="1:59" ht="42" hidden="1">
      <c r="A97" s="76">
        <v>17</v>
      </c>
      <c r="B97" s="76" t="s">
        <v>4</v>
      </c>
      <c r="C97" s="93" t="s">
        <v>47</v>
      </c>
      <c r="D97" s="180" t="s">
        <v>152</v>
      </c>
      <c r="E97" s="78">
        <v>2088935</v>
      </c>
      <c r="F97" s="78"/>
      <c r="G97" s="78">
        <v>2078405</v>
      </c>
      <c r="H97" s="78">
        <v>10530</v>
      </c>
      <c r="I97" s="78">
        <f t="shared" si="44"/>
        <v>0</v>
      </c>
      <c r="J97" s="78">
        <f t="shared" si="45"/>
        <v>0</v>
      </c>
      <c r="K97" s="78">
        <f t="shared" si="46"/>
        <v>2088935</v>
      </c>
      <c r="L97" s="78">
        <f t="shared" si="47"/>
        <v>0</v>
      </c>
      <c r="M97" s="79">
        <v>0</v>
      </c>
      <c r="N97" s="178">
        <f t="shared" si="48"/>
        <v>2088935</v>
      </c>
      <c r="O97" s="182">
        <f t="shared" si="49"/>
        <v>0</v>
      </c>
      <c r="P97" s="178">
        <f t="shared" si="50"/>
        <v>100</v>
      </c>
      <c r="Q97" s="179" t="str">
        <f t="shared" si="51"/>
        <v>Se excedió</v>
      </c>
      <c r="R97" s="179"/>
      <c r="S97" s="99"/>
      <c r="T97" s="99"/>
      <c r="U97" s="99"/>
      <c r="V97" s="99"/>
      <c r="W97" s="99"/>
      <c r="X97" s="88">
        <v>0</v>
      </c>
      <c r="Y97" s="108"/>
      <c r="Z97" s="100">
        <f t="shared" si="52"/>
        <v>0</v>
      </c>
      <c r="AA97" s="88">
        <v>6000</v>
      </c>
      <c r="AB97" s="88"/>
      <c r="AC97" s="100">
        <f t="shared" si="53"/>
        <v>6000</v>
      </c>
      <c r="AD97" s="88">
        <v>6000</v>
      </c>
      <c r="AE97" s="88"/>
      <c r="AF97" s="102">
        <f t="shared" si="54"/>
        <v>6000</v>
      </c>
      <c r="AG97" s="88"/>
      <c r="AH97" s="87"/>
      <c r="AI97" s="88">
        <f t="shared" si="55"/>
        <v>0</v>
      </c>
      <c r="AJ97" s="88"/>
      <c r="AK97" s="88"/>
      <c r="AL97" s="88"/>
      <c r="AM97" s="88">
        <v>0</v>
      </c>
      <c r="AN97" s="88"/>
      <c r="AO97" s="88">
        <f t="shared" si="56"/>
        <v>0</v>
      </c>
      <c r="AP97" s="88">
        <v>0</v>
      </c>
      <c r="AQ97" s="88"/>
      <c r="AR97" s="88">
        <f t="shared" si="57"/>
        <v>0</v>
      </c>
      <c r="AS97" s="88">
        <v>0</v>
      </c>
      <c r="AT97" s="88"/>
      <c r="AU97" s="88">
        <f t="shared" si="58"/>
        <v>0</v>
      </c>
      <c r="AV97" s="88">
        <v>0</v>
      </c>
      <c r="AW97" s="88"/>
      <c r="AX97" s="88">
        <f t="shared" si="59"/>
        <v>0</v>
      </c>
      <c r="AY97" s="88">
        <v>0</v>
      </c>
      <c r="AZ97" s="88"/>
      <c r="BA97" s="88">
        <f t="shared" si="60"/>
        <v>0</v>
      </c>
      <c r="BB97" s="88">
        <f t="shared" si="61"/>
        <v>12000</v>
      </c>
      <c r="BC97" s="89">
        <f t="shared" si="62"/>
        <v>-12000</v>
      </c>
      <c r="BD97" s="89">
        <f t="shared" si="63"/>
        <v>0</v>
      </c>
      <c r="BE97" s="90"/>
      <c r="BF97" s="104"/>
      <c r="BG97" s="15"/>
    </row>
    <row r="98" spans="1:59" ht="42" hidden="1">
      <c r="A98" s="76">
        <v>25</v>
      </c>
      <c r="B98" s="76" t="s">
        <v>4</v>
      </c>
      <c r="C98" s="93" t="s">
        <v>47</v>
      </c>
      <c r="D98" s="180" t="s">
        <v>153</v>
      </c>
      <c r="E98" s="181">
        <v>241628</v>
      </c>
      <c r="F98" s="181"/>
      <c r="G98" s="181">
        <v>409104</v>
      </c>
      <c r="H98" s="181">
        <v>0</v>
      </c>
      <c r="I98" s="78">
        <f t="shared" si="44"/>
        <v>0</v>
      </c>
      <c r="J98" s="78">
        <f t="shared" si="45"/>
        <v>-167476</v>
      </c>
      <c r="K98" s="78">
        <f t="shared" si="46"/>
        <v>409104</v>
      </c>
      <c r="L98" s="78">
        <f t="shared" si="47"/>
        <v>-167476</v>
      </c>
      <c r="M98" s="79">
        <v>0</v>
      </c>
      <c r="N98" s="183">
        <f t="shared" si="48"/>
        <v>409104</v>
      </c>
      <c r="O98" s="183">
        <f t="shared" si="49"/>
        <v>-167476</v>
      </c>
      <c r="P98" s="183">
        <f t="shared" si="50"/>
        <v>169.31150363368482</v>
      </c>
      <c r="Q98" s="184" t="str">
        <f t="shared" si="51"/>
        <v>Se excedió</v>
      </c>
      <c r="R98" s="184"/>
      <c r="S98" s="185"/>
      <c r="T98" s="185"/>
      <c r="U98" s="185"/>
      <c r="V98" s="185"/>
      <c r="W98" s="185"/>
      <c r="X98" s="186">
        <v>0</v>
      </c>
      <c r="Y98" s="108"/>
      <c r="Z98" s="100">
        <f t="shared" si="52"/>
        <v>0</v>
      </c>
      <c r="AA98" s="186"/>
      <c r="AB98" s="186"/>
      <c r="AC98" s="100">
        <f t="shared" si="53"/>
        <v>0</v>
      </c>
      <c r="AD98" s="186"/>
      <c r="AE98" s="186"/>
      <c r="AF98" s="102">
        <f t="shared" si="54"/>
        <v>0</v>
      </c>
      <c r="AG98" s="186"/>
      <c r="AH98" s="87"/>
      <c r="AI98" s="88">
        <f t="shared" si="55"/>
        <v>0</v>
      </c>
      <c r="AJ98" s="88"/>
      <c r="AK98" s="88"/>
      <c r="AL98" s="88"/>
      <c r="AM98" s="88"/>
      <c r="AN98" s="88"/>
      <c r="AO98" s="88">
        <f t="shared" si="56"/>
        <v>0</v>
      </c>
      <c r="AP98" s="88"/>
      <c r="AQ98" s="88"/>
      <c r="AR98" s="88">
        <f t="shared" si="57"/>
        <v>0</v>
      </c>
      <c r="AS98" s="88"/>
      <c r="AT98" s="88"/>
      <c r="AU98" s="88">
        <f t="shared" si="58"/>
        <v>0</v>
      </c>
      <c r="AV98" s="88"/>
      <c r="AW98" s="88"/>
      <c r="AX98" s="88">
        <f t="shared" si="59"/>
        <v>0</v>
      </c>
      <c r="AY98" s="88"/>
      <c r="AZ98" s="88"/>
      <c r="BA98" s="88">
        <f t="shared" si="60"/>
        <v>0</v>
      </c>
      <c r="BB98" s="88">
        <f t="shared" si="61"/>
        <v>0</v>
      </c>
      <c r="BC98" s="187">
        <f t="shared" si="62"/>
        <v>0</v>
      </c>
      <c r="BD98" s="89">
        <f t="shared" si="63"/>
        <v>0</v>
      </c>
      <c r="BE98" s="114"/>
      <c r="BF98" s="188"/>
      <c r="BG98" s="15"/>
    </row>
    <row r="99" spans="1:59" ht="21">
      <c r="A99" s="76">
        <v>26</v>
      </c>
      <c r="B99" s="76" t="s">
        <v>4</v>
      </c>
      <c r="C99" s="76" t="s">
        <v>43</v>
      </c>
      <c r="D99" s="77" t="s">
        <v>154</v>
      </c>
      <c r="E99" s="78">
        <v>1597845</v>
      </c>
      <c r="F99" s="78"/>
      <c r="G99" s="78">
        <v>1217915</v>
      </c>
      <c r="H99" s="78">
        <v>0</v>
      </c>
      <c r="I99" s="78">
        <f t="shared" si="44"/>
        <v>0</v>
      </c>
      <c r="J99" s="78">
        <f t="shared" si="45"/>
        <v>379930</v>
      </c>
      <c r="K99" s="78">
        <f t="shared" si="46"/>
        <v>1217915</v>
      </c>
      <c r="L99" s="78">
        <f t="shared" si="47"/>
        <v>339644</v>
      </c>
      <c r="M99" s="145">
        <v>40286</v>
      </c>
      <c r="N99" s="189">
        <f t="shared" si="48"/>
        <v>1258201</v>
      </c>
      <c r="O99" s="183">
        <f t="shared" si="49"/>
        <v>339644</v>
      </c>
      <c r="P99" s="189">
        <f t="shared" si="50"/>
        <v>78.7436203136099</v>
      </c>
      <c r="Q99" s="190" t="str">
        <f t="shared" si="51"/>
        <v>X Asignar</v>
      </c>
      <c r="R99" s="190"/>
      <c r="S99" s="191">
        <v>0</v>
      </c>
      <c r="T99" s="191"/>
      <c r="U99" s="191"/>
      <c r="V99" s="191">
        <v>0</v>
      </c>
      <c r="W99" s="191"/>
      <c r="X99" s="186">
        <v>0</v>
      </c>
      <c r="Y99" s="108">
        <v>0</v>
      </c>
      <c r="Z99" s="100">
        <f t="shared" si="52"/>
        <v>0</v>
      </c>
      <c r="AA99" s="186"/>
      <c r="AB99" s="186">
        <v>0</v>
      </c>
      <c r="AC99" s="100">
        <f t="shared" si="53"/>
        <v>0</v>
      </c>
      <c r="AD99" s="186"/>
      <c r="AE99" s="186">
        <v>0</v>
      </c>
      <c r="AF99" s="102">
        <f t="shared" si="54"/>
        <v>0</v>
      </c>
      <c r="AG99" s="186">
        <v>0</v>
      </c>
      <c r="AH99" s="87">
        <v>0</v>
      </c>
      <c r="AI99" s="88">
        <f t="shared" si="55"/>
        <v>0</v>
      </c>
      <c r="AJ99" s="88"/>
      <c r="AK99" s="88">
        <v>0</v>
      </c>
      <c r="AL99" s="88"/>
      <c r="AM99" s="88">
        <v>0</v>
      </c>
      <c r="AN99" s="88">
        <v>0</v>
      </c>
      <c r="AO99" s="88">
        <v>0</v>
      </c>
      <c r="AP99" s="88">
        <v>0</v>
      </c>
      <c r="AQ99" s="88">
        <v>0</v>
      </c>
      <c r="AR99" s="88">
        <v>0</v>
      </c>
      <c r="AS99" s="88">
        <v>0</v>
      </c>
      <c r="AT99" s="88">
        <v>0</v>
      </c>
      <c r="AU99" s="88">
        <v>0</v>
      </c>
      <c r="AV99" s="88">
        <v>0</v>
      </c>
      <c r="AW99" s="88">
        <v>0</v>
      </c>
      <c r="AX99" s="88">
        <v>0</v>
      </c>
      <c r="AY99" s="88">
        <v>0</v>
      </c>
      <c r="AZ99" s="88"/>
      <c r="BA99" s="88">
        <f t="shared" si="60"/>
        <v>0</v>
      </c>
      <c r="BB99" s="88">
        <f t="shared" si="61"/>
        <v>0</v>
      </c>
      <c r="BC99" s="187">
        <f t="shared" si="62"/>
        <v>40286</v>
      </c>
      <c r="BD99" s="90">
        <f t="shared" si="63"/>
        <v>0</v>
      </c>
      <c r="BE99" s="90"/>
      <c r="BF99" s="118" t="s">
        <v>54</v>
      </c>
      <c r="BG99" s="15"/>
    </row>
    <row r="100" spans="1:59" ht="31.5">
      <c r="A100" s="192">
        <v>27</v>
      </c>
      <c r="B100" s="193" t="s">
        <v>4</v>
      </c>
      <c r="C100" s="93" t="s">
        <v>47</v>
      </c>
      <c r="D100" s="77" t="s">
        <v>155</v>
      </c>
      <c r="E100" s="78">
        <v>306733543</v>
      </c>
      <c r="F100" s="78"/>
      <c r="G100" s="78">
        <f>82974153+22507641</f>
        <v>105481794</v>
      </c>
      <c r="H100" s="78">
        <f>6520552+125439760</f>
        <v>131960312</v>
      </c>
      <c r="I100" s="78">
        <f t="shared" si="44"/>
        <v>0</v>
      </c>
      <c r="J100" s="78">
        <f t="shared" si="45"/>
        <v>69291437</v>
      </c>
      <c r="K100" s="78">
        <f t="shared" si="46"/>
        <v>237442106</v>
      </c>
      <c r="L100" s="78">
        <f t="shared" si="47"/>
        <v>68161615</v>
      </c>
      <c r="M100" s="145">
        <v>1129822</v>
      </c>
      <c r="N100" s="189">
        <f t="shared" si="48"/>
        <v>238571928</v>
      </c>
      <c r="O100" s="183">
        <f t="shared" si="49"/>
        <v>68161615</v>
      </c>
      <c r="P100" s="189">
        <f t="shared" si="50"/>
        <v>77.7782324250074</v>
      </c>
      <c r="Q100" s="190" t="str">
        <f t="shared" si="51"/>
        <v>X Asignar</v>
      </c>
      <c r="R100" s="190"/>
      <c r="S100" s="191">
        <v>0</v>
      </c>
      <c r="T100" s="191"/>
      <c r="U100" s="191"/>
      <c r="V100" s="191">
        <v>0</v>
      </c>
      <c r="W100" s="191"/>
      <c r="X100" s="186">
        <v>0</v>
      </c>
      <c r="Y100" s="108">
        <v>0</v>
      </c>
      <c r="Z100" s="100">
        <f t="shared" si="52"/>
        <v>0</v>
      </c>
      <c r="AA100" s="186"/>
      <c r="AB100" s="186">
        <v>0</v>
      </c>
      <c r="AC100" s="100">
        <f t="shared" si="53"/>
        <v>0</v>
      </c>
      <c r="AD100" s="186"/>
      <c r="AE100" s="186">
        <v>0</v>
      </c>
      <c r="AF100" s="102">
        <f t="shared" si="54"/>
        <v>0</v>
      </c>
      <c r="AG100" s="186">
        <v>0</v>
      </c>
      <c r="AH100" s="87">
        <v>0</v>
      </c>
      <c r="AI100" s="88">
        <f t="shared" si="55"/>
        <v>0</v>
      </c>
      <c r="AJ100" s="88"/>
      <c r="AK100" s="88">
        <v>0</v>
      </c>
      <c r="AL100" s="88"/>
      <c r="AM100" s="88">
        <v>0</v>
      </c>
      <c r="AN100" s="88">
        <v>0</v>
      </c>
      <c r="AO100" s="88">
        <v>0</v>
      </c>
      <c r="AP100" s="88">
        <v>0</v>
      </c>
      <c r="AQ100" s="88">
        <v>0</v>
      </c>
      <c r="AR100" s="88">
        <v>0</v>
      </c>
      <c r="AS100" s="88">
        <v>0</v>
      </c>
      <c r="AT100" s="88">
        <v>0</v>
      </c>
      <c r="AU100" s="88">
        <v>0</v>
      </c>
      <c r="AV100" s="88">
        <v>0</v>
      </c>
      <c r="AW100" s="88">
        <v>0</v>
      </c>
      <c r="AX100" s="88">
        <v>0</v>
      </c>
      <c r="AY100" s="88">
        <v>0</v>
      </c>
      <c r="AZ100" s="88"/>
      <c r="BA100" s="88">
        <f t="shared" si="60"/>
        <v>0</v>
      </c>
      <c r="BB100" s="88">
        <f t="shared" si="61"/>
        <v>0</v>
      </c>
      <c r="BC100" s="187">
        <f t="shared" si="62"/>
        <v>1129822</v>
      </c>
      <c r="BD100" s="89">
        <f t="shared" si="63"/>
        <v>0</v>
      </c>
      <c r="BE100" s="90"/>
      <c r="BF100" s="194"/>
      <c r="BG100" s="15"/>
    </row>
    <row r="101" spans="1:59" ht="31.5" hidden="1">
      <c r="A101" s="192">
        <v>29</v>
      </c>
      <c r="B101" s="193" t="s">
        <v>4</v>
      </c>
      <c r="C101" s="93" t="s">
        <v>47</v>
      </c>
      <c r="D101" s="180" t="s">
        <v>156</v>
      </c>
      <c r="E101" s="78">
        <v>1750267</v>
      </c>
      <c r="F101" s="78"/>
      <c r="G101" s="78">
        <v>2140275</v>
      </c>
      <c r="H101" s="78">
        <v>0</v>
      </c>
      <c r="I101" s="78">
        <f t="shared" si="44"/>
        <v>0</v>
      </c>
      <c r="J101" s="78">
        <f t="shared" si="45"/>
        <v>-390008</v>
      </c>
      <c r="K101" s="78">
        <f t="shared" si="46"/>
        <v>2140275</v>
      </c>
      <c r="L101" s="78">
        <f t="shared" si="47"/>
        <v>-390008</v>
      </c>
      <c r="M101" s="79">
        <v>0</v>
      </c>
      <c r="N101" s="189">
        <f t="shared" si="48"/>
        <v>2140275</v>
      </c>
      <c r="O101" s="183">
        <f t="shared" si="49"/>
        <v>-390008</v>
      </c>
      <c r="P101" s="189">
        <f t="shared" si="50"/>
        <v>122.28277171425846</v>
      </c>
      <c r="Q101" s="190" t="str">
        <f t="shared" si="51"/>
        <v>Se excedió</v>
      </c>
      <c r="R101" s="190"/>
      <c r="S101" s="191"/>
      <c r="T101" s="191"/>
      <c r="U101" s="191"/>
      <c r="V101" s="191"/>
      <c r="W101" s="191"/>
      <c r="X101" s="186"/>
      <c r="Y101" s="108"/>
      <c r="Z101" s="100">
        <f t="shared" si="52"/>
        <v>0</v>
      </c>
      <c r="AA101" s="186"/>
      <c r="AB101" s="186"/>
      <c r="AC101" s="100">
        <f t="shared" si="53"/>
        <v>0</v>
      </c>
      <c r="AD101" s="186"/>
      <c r="AE101" s="186"/>
      <c r="AF101" s="102">
        <f t="shared" si="54"/>
        <v>0</v>
      </c>
      <c r="AG101" s="186"/>
      <c r="AH101" s="87"/>
      <c r="AI101" s="88">
        <f t="shared" si="55"/>
        <v>0</v>
      </c>
      <c r="AJ101" s="88"/>
      <c r="AK101" s="88"/>
      <c r="AL101" s="88"/>
      <c r="AM101" s="88"/>
      <c r="AN101" s="88"/>
      <c r="AO101" s="88">
        <f t="shared" si="56"/>
        <v>0</v>
      </c>
      <c r="AP101" s="88"/>
      <c r="AQ101" s="88"/>
      <c r="AR101" s="88">
        <f t="shared" si="57"/>
        <v>0</v>
      </c>
      <c r="AS101" s="88"/>
      <c r="AT101" s="88"/>
      <c r="AU101" s="88">
        <f t="shared" si="58"/>
        <v>0</v>
      </c>
      <c r="AV101" s="88"/>
      <c r="AW101" s="88"/>
      <c r="AX101" s="88">
        <f t="shared" si="59"/>
        <v>0</v>
      </c>
      <c r="AY101" s="88"/>
      <c r="AZ101" s="88"/>
      <c r="BA101" s="88">
        <f t="shared" si="60"/>
        <v>0</v>
      </c>
      <c r="BB101" s="88">
        <f t="shared" si="61"/>
        <v>0</v>
      </c>
      <c r="BC101" s="89">
        <f t="shared" si="62"/>
        <v>0</v>
      </c>
      <c r="BD101" s="89">
        <f t="shared" si="63"/>
        <v>0</v>
      </c>
      <c r="BE101" s="90"/>
      <c r="BF101" s="104"/>
      <c r="BG101" s="15"/>
    </row>
    <row r="102" spans="1:59" ht="31.5" hidden="1">
      <c r="A102" s="192">
        <v>30</v>
      </c>
      <c r="B102" s="193" t="s">
        <v>4</v>
      </c>
      <c r="C102" s="93" t="s">
        <v>47</v>
      </c>
      <c r="D102" s="180" t="s">
        <v>157</v>
      </c>
      <c r="E102" s="78">
        <v>456200</v>
      </c>
      <c r="F102" s="78"/>
      <c r="G102" s="78">
        <v>34222</v>
      </c>
      <c r="H102" s="78">
        <v>384251.75000000006</v>
      </c>
      <c r="I102" s="78">
        <f t="shared" si="44"/>
        <v>0</v>
      </c>
      <c r="J102" s="78">
        <f t="shared" si="45"/>
        <v>37726.24999999994</v>
      </c>
      <c r="K102" s="78">
        <f t="shared" si="46"/>
        <v>418473.75000000006</v>
      </c>
      <c r="L102" s="78">
        <f t="shared" si="47"/>
        <v>37726.24999999994</v>
      </c>
      <c r="M102" s="79">
        <v>0</v>
      </c>
      <c r="N102" s="189">
        <f t="shared" si="48"/>
        <v>418473.75000000006</v>
      </c>
      <c r="O102" s="183">
        <f t="shared" si="49"/>
        <v>37726.24999999994</v>
      </c>
      <c r="P102" s="189">
        <f t="shared" si="50"/>
        <v>91.73032661113548</v>
      </c>
      <c r="Q102" s="190" t="str">
        <f t="shared" si="51"/>
        <v>X Asignar</v>
      </c>
      <c r="R102" s="190"/>
      <c r="S102" s="191"/>
      <c r="T102" s="191"/>
      <c r="U102" s="191"/>
      <c r="V102" s="191"/>
      <c r="W102" s="191"/>
      <c r="X102" s="186"/>
      <c r="Y102" s="108"/>
      <c r="Z102" s="100">
        <f t="shared" si="52"/>
        <v>0</v>
      </c>
      <c r="AA102" s="186"/>
      <c r="AB102" s="186"/>
      <c r="AC102" s="100">
        <f t="shared" si="53"/>
        <v>0</v>
      </c>
      <c r="AD102" s="186"/>
      <c r="AE102" s="186"/>
      <c r="AF102" s="102">
        <f t="shared" si="54"/>
        <v>0</v>
      </c>
      <c r="AG102" s="186"/>
      <c r="AH102" s="87"/>
      <c r="AI102" s="88">
        <f t="shared" si="55"/>
        <v>0</v>
      </c>
      <c r="AJ102" s="88"/>
      <c r="AK102" s="88"/>
      <c r="AL102" s="88"/>
      <c r="AM102" s="88"/>
      <c r="AN102" s="88"/>
      <c r="AO102" s="88">
        <f t="shared" si="56"/>
        <v>0</v>
      </c>
      <c r="AP102" s="88"/>
      <c r="AQ102" s="88"/>
      <c r="AR102" s="88">
        <f t="shared" si="57"/>
        <v>0</v>
      </c>
      <c r="AS102" s="88"/>
      <c r="AT102" s="88"/>
      <c r="AU102" s="88">
        <f t="shared" si="58"/>
        <v>0</v>
      </c>
      <c r="AV102" s="88"/>
      <c r="AW102" s="88"/>
      <c r="AX102" s="88">
        <f t="shared" si="59"/>
        <v>0</v>
      </c>
      <c r="AY102" s="88"/>
      <c r="AZ102" s="88"/>
      <c r="BA102" s="88">
        <f t="shared" si="60"/>
        <v>0</v>
      </c>
      <c r="BB102" s="88">
        <f t="shared" si="61"/>
        <v>0</v>
      </c>
      <c r="BC102" s="89">
        <f t="shared" si="62"/>
        <v>0</v>
      </c>
      <c r="BD102" s="89">
        <f t="shared" si="63"/>
        <v>0</v>
      </c>
      <c r="BE102" s="90"/>
      <c r="BF102" s="104"/>
      <c r="BG102" s="15"/>
    </row>
    <row r="103" spans="1:59" ht="31.5" hidden="1">
      <c r="A103" s="192">
        <v>31</v>
      </c>
      <c r="B103" s="193" t="s">
        <v>4</v>
      </c>
      <c r="C103" s="93" t="s">
        <v>47</v>
      </c>
      <c r="D103" s="180" t="s">
        <v>158</v>
      </c>
      <c r="E103" s="181">
        <v>2254727</v>
      </c>
      <c r="F103" s="181"/>
      <c r="G103" s="181">
        <v>2260984</v>
      </c>
      <c r="H103" s="181">
        <v>54445.350000000006</v>
      </c>
      <c r="I103" s="78">
        <f t="shared" si="44"/>
        <v>0</v>
      </c>
      <c r="J103" s="78">
        <f t="shared" si="45"/>
        <v>-60702.35000000009</v>
      </c>
      <c r="K103" s="78">
        <f t="shared" si="46"/>
        <v>2315429.35</v>
      </c>
      <c r="L103" s="78">
        <f t="shared" si="47"/>
        <v>-60702.350000000006</v>
      </c>
      <c r="M103" s="79">
        <v>0</v>
      </c>
      <c r="N103" s="183">
        <f t="shared" si="48"/>
        <v>2315429.35</v>
      </c>
      <c r="O103" s="183">
        <f t="shared" si="49"/>
        <v>-60702.35000000009</v>
      </c>
      <c r="P103" s="183">
        <f t="shared" si="50"/>
        <v>102.69222615420847</v>
      </c>
      <c r="Q103" s="184" t="str">
        <f t="shared" si="51"/>
        <v>Se excedió</v>
      </c>
      <c r="R103" s="184"/>
      <c r="S103" s="185"/>
      <c r="T103" s="185"/>
      <c r="U103" s="185"/>
      <c r="V103" s="185"/>
      <c r="W103" s="185"/>
      <c r="X103" s="186"/>
      <c r="Y103" s="108"/>
      <c r="Z103" s="100">
        <f t="shared" si="52"/>
        <v>0</v>
      </c>
      <c r="AA103" s="186"/>
      <c r="AB103" s="186"/>
      <c r="AC103" s="100">
        <f t="shared" si="53"/>
        <v>0</v>
      </c>
      <c r="AD103" s="186"/>
      <c r="AE103" s="186"/>
      <c r="AF103" s="102">
        <f t="shared" si="54"/>
        <v>0</v>
      </c>
      <c r="AG103" s="186"/>
      <c r="AH103" s="87"/>
      <c r="AI103" s="88">
        <f t="shared" si="55"/>
        <v>0</v>
      </c>
      <c r="AJ103" s="88"/>
      <c r="AK103" s="88"/>
      <c r="AL103" s="88"/>
      <c r="AM103" s="88"/>
      <c r="AN103" s="88"/>
      <c r="AO103" s="88">
        <f t="shared" si="56"/>
        <v>0</v>
      </c>
      <c r="AP103" s="88"/>
      <c r="AQ103" s="88"/>
      <c r="AR103" s="88">
        <f t="shared" si="57"/>
        <v>0</v>
      </c>
      <c r="AS103" s="88"/>
      <c r="AT103" s="88"/>
      <c r="AU103" s="88">
        <f t="shared" si="58"/>
        <v>0</v>
      </c>
      <c r="AV103" s="88"/>
      <c r="AW103" s="88"/>
      <c r="AX103" s="88">
        <f t="shared" si="59"/>
        <v>0</v>
      </c>
      <c r="AY103" s="88"/>
      <c r="AZ103" s="88"/>
      <c r="BA103" s="88">
        <f t="shared" si="60"/>
        <v>0</v>
      </c>
      <c r="BB103" s="88">
        <f t="shared" si="61"/>
        <v>0</v>
      </c>
      <c r="BC103" s="89">
        <f t="shared" si="62"/>
        <v>0</v>
      </c>
      <c r="BD103" s="89">
        <f t="shared" si="63"/>
        <v>0</v>
      </c>
      <c r="BE103" s="90"/>
      <c r="BF103" s="104" t="s">
        <v>159</v>
      </c>
      <c r="BG103" s="15"/>
    </row>
    <row r="104" spans="1:59" ht="31.5" hidden="1">
      <c r="A104" s="192">
        <v>32</v>
      </c>
      <c r="B104" s="193" t="s">
        <v>4</v>
      </c>
      <c r="C104" s="93" t="s">
        <v>47</v>
      </c>
      <c r="D104" s="180" t="s">
        <v>160</v>
      </c>
      <c r="E104" s="181">
        <v>599942</v>
      </c>
      <c r="F104" s="181"/>
      <c r="G104" s="181">
        <v>1124319</v>
      </c>
      <c r="H104" s="181">
        <v>3141.9</v>
      </c>
      <c r="I104" s="78">
        <f t="shared" si="44"/>
        <v>0</v>
      </c>
      <c r="J104" s="78">
        <f t="shared" si="45"/>
        <v>-527518.8999999999</v>
      </c>
      <c r="K104" s="78">
        <f t="shared" si="46"/>
        <v>1127460.9</v>
      </c>
      <c r="L104" s="78">
        <f t="shared" si="47"/>
        <v>-527518.9</v>
      </c>
      <c r="M104" s="79">
        <v>0</v>
      </c>
      <c r="N104" s="183">
        <f t="shared" si="48"/>
        <v>1127460.9</v>
      </c>
      <c r="O104" s="183">
        <f t="shared" si="49"/>
        <v>-527518.8999999999</v>
      </c>
      <c r="P104" s="183">
        <f t="shared" si="50"/>
        <v>187.92831640391904</v>
      </c>
      <c r="Q104" s="184" t="str">
        <f t="shared" si="51"/>
        <v>Se excedió</v>
      </c>
      <c r="R104" s="184"/>
      <c r="S104" s="185"/>
      <c r="T104" s="185"/>
      <c r="U104" s="185"/>
      <c r="V104" s="185"/>
      <c r="W104" s="185"/>
      <c r="X104" s="186"/>
      <c r="Y104" s="108"/>
      <c r="Z104" s="100">
        <f t="shared" si="52"/>
        <v>0</v>
      </c>
      <c r="AA104" s="186"/>
      <c r="AB104" s="186"/>
      <c r="AC104" s="100">
        <f t="shared" si="53"/>
        <v>0</v>
      </c>
      <c r="AD104" s="186"/>
      <c r="AE104" s="186"/>
      <c r="AF104" s="102">
        <f t="shared" si="54"/>
        <v>0</v>
      </c>
      <c r="AG104" s="186"/>
      <c r="AH104" s="87"/>
      <c r="AI104" s="88">
        <f t="shared" si="55"/>
        <v>0</v>
      </c>
      <c r="AJ104" s="88"/>
      <c r="AK104" s="88"/>
      <c r="AL104" s="88"/>
      <c r="AM104" s="88"/>
      <c r="AN104" s="88"/>
      <c r="AO104" s="88">
        <f t="shared" si="56"/>
        <v>0</v>
      </c>
      <c r="AP104" s="88"/>
      <c r="AQ104" s="88"/>
      <c r="AR104" s="88">
        <f t="shared" si="57"/>
        <v>0</v>
      </c>
      <c r="AS104" s="88"/>
      <c r="AT104" s="88"/>
      <c r="AU104" s="88">
        <f t="shared" si="58"/>
        <v>0</v>
      </c>
      <c r="AV104" s="88"/>
      <c r="AW104" s="88"/>
      <c r="AX104" s="88">
        <f t="shared" si="59"/>
        <v>0</v>
      </c>
      <c r="AY104" s="88"/>
      <c r="AZ104" s="88"/>
      <c r="BA104" s="88">
        <f t="shared" si="60"/>
        <v>0</v>
      </c>
      <c r="BB104" s="88">
        <f t="shared" si="61"/>
        <v>0</v>
      </c>
      <c r="BC104" s="89">
        <f t="shared" si="62"/>
        <v>0</v>
      </c>
      <c r="BD104" s="89">
        <f t="shared" si="63"/>
        <v>0</v>
      </c>
      <c r="BE104" s="90"/>
      <c r="BF104" s="104" t="s">
        <v>159</v>
      </c>
      <c r="BG104" s="15"/>
    </row>
    <row r="105" spans="1:59" ht="42" hidden="1">
      <c r="A105" s="192">
        <v>33</v>
      </c>
      <c r="B105" s="193" t="s">
        <v>4</v>
      </c>
      <c r="C105" s="93" t="s">
        <v>47</v>
      </c>
      <c r="D105" s="180" t="s">
        <v>161</v>
      </c>
      <c r="E105" s="181">
        <v>5018116</v>
      </c>
      <c r="F105" s="181"/>
      <c r="G105" s="181">
        <v>5303555</v>
      </c>
      <c r="H105" s="181">
        <v>124997.33</v>
      </c>
      <c r="I105" s="78">
        <f t="shared" si="44"/>
        <v>0</v>
      </c>
      <c r="J105" s="78">
        <f t="shared" si="45"/>
        <v>-410436.3300000001</v>
      </c>
      <c r="K105" s="78">
        <f t="shared" si="46"/>
        <v>5428552.33</v>
      </c>
      <c r="L105" s="78">
        <f t="shared" si="47"/>
        <v>-410436.33</v>
      </c>
      <c r="M105" s="79">
        <v>0</v>
      </c>
      <c r="N105" s="183">
        <f t="shared" si="48"/>
        <v>5428552.33</v>
      </c>
      <c r="O105" s="183">
        <f t="shared" si="49"/>
        <v>-410436.3300000001</v>
      </c>
      <c r="P105" s="183">
        <f t="shared" si="50"/>
        <v>108.17909211345453</v>
      </c>
      <c r="Q105" s="184" t="str">
        <f t="shared" si="51"/>
        <v>Se excedió</v>
      </c>
      <c r="R105" s="184"/>
      <c r="S105" s="185"/>
      <c r="T105" s="185"/>
      <c r="U105" s="185"/>
      <c r="V105" s="185"/>
      <c r="W105" s="185"/>
      <c r="X105" s="186"/>
      <c r="Y105" s="108"/>
      <c r="Z105" s="100">
        <f t="shared" si="52"/>
        <v>0</v>
      </c>
      <c r="AA105" s="186"/>
      <c r="AB105" s="186"/>
      <c r="AC105" s="100">
        <f t="shared" si="53"/>
        <v>0</v>
      </c>
      <c r="AD105" s="186"/>
      <c r="AE105" s="186"/>
      <c r="AF105" s="102">
        <f t="shared" si="54"/>
        <v>0</v>
      </c>
      <c r="AG105" s="186"/>
      <c r="AH105" s="87"/>
      <c r="AI105" s="88">
        <f t="shared" si="55"/>
        <v>0</v>
      </c>
      <c r="AJ105" s="88"/>
      <c r="AK105" s="88"/>
      <c r="AL105" s="88"/>
      <c r="AM105" s="88"/>
      <c r="AN105" s="88"/>
      <c r="AO105" s="88">
        <f t="shared" si="56"/>
        <v>0</v>
      </c>
      <c r="AP105" s="88"/>
      <c r="AQ105" s="88"/>
      <c r="AR105" s="88">
        <f t="shared" si="57"/>
        <v>0</v>
      </c>
      <c r="AS105" s="88"/>
      <c r="AT105" s="88"/>
      <c r="AU105" s="88">
        <f t="shared" si="58"/>
        <v>0</v>
      </c>
      <c r="AV105" s="88"/>
      <c r="AW105" s="88"/>
      <c r="AX105" s="88">
        <f t="shared" si="59"/>
        <v>0</v>
      </c>
      <c r="AY105" s="88"/>
      <c r="AZ105" s="88"/>
      <c r="BA105" s="88">
        <f t="shared" si="60"/>
        <v>0</v>
      </c>
      <c r="BB105" s="88">
        <f t="shared" si="61"/>
        <v>0</v>
      </c>
      <c r="BC105" s="89">
        <f t="shared" si="62"/>
        <v>0</v>
      </c>
      <c r="BD105" s="89">
        <f t="shared" si="63"/>
        <v>0</v>
      </c>
      <c r="BE105" s="90"/>
      <c r="BF105" s="104" t="s">
        <v>159</v>
      </c>
      <c r="BG105" s="15"/>
    </row>
    <row r="106" spans="1:59" ht="21" hidden="1">
      <c r="A106" s="192">
        <v>34</v>
      </c>
      <c r="B106" s="193" t="s">
        <v>4</v>
      </c>
      <c r="C106" s="93" t="s">
        <v>47</v>
      </c>
      <c r="D106" s="180" t="s">
        <v>162</v>
      </c>
      <c r="E106" s="181">
        <v>289433</v>
      </c>
      <c r="F106" s="181"/>
      <c r="G106" s="181">
        <v>298845</v>
      </c>
      <c r="H106" s="181">
        <v>0</v>
      </c>
      <c r="I106" s="78">
        <f t="shared" si="44"/>
        <v>0</v>
      </c>
      <c r="J106" s="78">
        <f t="shared" si="45"/>
        <v>-9412</v>
      </c>
      <c r="K106" s="78">
        <f t="shared" si="46"/>
        <v>298845</v>
      </c>
      <c r="L106" s="78">
        <f t="shared" si="47"/>
        <v>-9412</v>
      </c>
      <c r="M106" s="79">
        <v>0</v>
      </c>
      <c r="N106" s="182">
        <f t="shared" si="48"/>
        <v>298845</v>
      </c>
      <c r="O106" s="182">
        <f t="shared" si="49"/>
        <v>-9412</v>
      </c>
      <c r="P106" s="182">
        <f t="shared" si="50"/>
        <v>103.25187521809885</v>
      </c>
      <c r="Q106" s="83" t="str">
        <f t="shared" si="51"/>
        <v>Se excedió</v>
      </c>
      <c r="R106" s="83"/>
      <c r="S106" s="108"/>
      <c r="T106" s="108"/>
      <c r="U106" s="108"/>
      <c r="V106" s="108"/>
      <c r="W106" s="108"/>
      <c r="X106" s="88">
        <v>0</v>
      </c>
      <c r="Y106" s="108"/>
      <c r="Z106" s="100">
        <f t="shared" si="52"/>
        <v>0</v>
      </c>
      <c r="AA106" s="88">
        <v>0</v>
      </c>
      <c r="AB106" s="88"/>
      <c r="AC106" s="100">
        <f t="shared" si="53"/>
        <v>0</v>
      </c>
      <c r="AD106" s="88"/>
      <c r="AE106" s="88"/>
      <c r="AF106" s="102">
        <f t="shared" si="54"/>
        <v>0</v>
      </c>
      <c r="AG106" s="88"/>
      <c r="AH106" s="87"/>
      <c r="AI106" s="88">
        <f t="shared" si="55"/>
        <v>0</v>
      </c>
      <c r="AJ106" s="88"/>
      <c r="AK106" s="88"/>
      <c r="AL106" s="88"/>
      <c r="AM106" s="88">
        <v>0</v>
      </c>
      <c r="AN106" s="88"/>
      <c r="AO106" s="88">
        <f t="shared" si="56"/>
        <v>0</v>
      </c>
      <c r="AP106" s="88">
        <v>0</v>
      </c>
      <c r="AQ106" s="88"/>
      <c r="AR106" s="88">
        <f t="shared" si="57"/>
        <v>0</v>
      </c>
      <c r="AS106" s="88">
        <v>0</v>
      </c>
      <c r="AT106" s="88"/>
      <c r="AU106" s="88">
        <f t="shared" si="58"/>
        <v>0</v>
      </c>
      <c r="AV106" s="88">
        <v>0</v>
      </c>
      <c r="AW106" s="88"/>
      <c r="AX106" s="88">
        <f t="shared" si="59"/>
        <v>0</v>
      </c>
      <c r="AY106" s="88">
        <v>0</v>
      </c>
      <c r="AZ106" s="88"/>
      <c r="BA106" s="88">
        <f t="shared" si="60"/>
        <v>0</v>
      </c>
      <c r="BB106" s="88">
        <f t="shared" si="61"/>
        <v>0</v>
      </c>
      <c r="BC106" s="89">
        <f t="shared" si="62"/>
        <v>0</v>
      </c>
      <c r="BD106" s="89">
        <f t="shared" si="63"/>
        <v>0</v>
      </c>
      <c r="BE106" s="90"/>
      <c r="BF106" s="104"/>
      <c r="BG106" s="15"/>
    </row>
    <row r="107" spans="1:59" ht="21" hidden="1">
      <c r="A107" s="192">
        <v>35</v>
      </c>
      <c r="B107" s="193" t="s">
        <v>4</v>
      </c>
      <c r="C107" s="93" t="s">
        <v>47</v>
      </c>
      <c r="D107" s="180" t="s">
        <v>163</v>
      </c>
      <c r="E107" s="78">
        <v>771919</v>
      </c>
      <c r="F107" s="78"/>
      <c r="G107" s="78">
        <v>501022</v>
      </c>
      <c r="H107" s="78">
        <v>928.74</v>
      </c>
      <c r="I107" s="78">
        <f t="shared" si="44"/>
        <v>0</v>
      </c>
      <c r="J107" s="78">
        <f t="shared" si="45"/>
        <v>269968.26</v>
      </c>
      <c r="K107" s="78">
        <f t="shared" si="46"/>
        <v>501950.74</v>
      </c>
      <c r="L107" s="78">
        <f t="shared" si="47"/>
        <v>269968.26</v>
      </c>
      <c r="M107" s="79">
        <v>0</v>
      </c>
      <c r="N107" s="189">
        <f t="shared" si="48"/>
        <v>501950.74</v>
      </c>
      <c r="O107" s="183">
        <f t="shared" si="49"/>
        <v>269968.26</v>
      </c>
      <c r="P107" s="189">
        <f t="shared" si="50"/>
        <v>65.0263486194795</v>
      </c>
      <c r="Q107" s="190" t="str">
        <f t="shared" si="51"/>
        <v>X Asignar</v>
      </c>
      <c r="R107" s="190"/>
      <c r="S107" s="191"/>
      <c r="T107" s="191"/>
      <c r="U107" s="191"/>
      <c r="V107" s="191"/>
      <c r="W107" s="191"/>
      <c r="X107" s="186"/>
      <c r="Y107" s="108"/>
      <c r="Z107" s="100">
        <f t="shared" si="52"/>
        <v>0</v>
      </c>
      <c r="AA107" s="186"/>
      <c r="AB107" s="186"/>
      <c r="AC107" s="100">
        <f t="shared" si="53"/>
        <v>0</v>
      </c>
      <c r="AD107" s="186"/>
      <c r="AE107" s="186"/>
      <c r="AF107" s="102">
        <f t="shared" si="54"/>
        <v>0</v>
      </c>
      <c r="AG107" s="186"/>
      <c r="AH107" s="87"/>
      <c r="AI107" s="88">
        <f t="shared" si="55"/>
        <v>0</v>
      </c>
      <c r="AJ107" s="88"/>
      <c r="AK107" s="88"/>
      <c r="AL107" s="88"/>
      <c r="AM107" s="88"/>
      <c r="AN107" s="88"/>
      <c r="AO107" s="88">
        <f t="shared" si="56"/>
        <v>0</v>
      </c>
      <c r="AP107" s="88"/>
      <c r="AQ107" s="88"/>
      <c r="AR107" s="88">
        <f t="shared" si="57"/>
        <v>0</v>
      </c>
      <c r="AS107" s="88"/>
      <c r="AT107" s="88"/>
      <c r="AU107" s="88">
        <f t="shared" si="58"/>
        <v>0</v>
      </c>
      <c r="AV107" s="88"/>
      <c r="AW107" s="88"/>
      <c r="AX107" s="88">
        <f t="shared" si="59"/>
        <v>0</v>
      </c>
      <c r="AY107" s="88"/>
      <c r="AZ107" s="88"/>
      <c r="BA107" s="88">
        <f t="shared" si="60"/>
        <v>0</v>
      </c>
      <c r="BB107" s="88">
        <f t="shared" si="61"/>
        <v>0</v>
      </c>
      <c r="BC107" s="89">
        <f t="shared" si="62"/>
        <v>0</v>
      </c>
      <c r="BD107" s="89">
        <f t="shared" si="63"/>
        <v>0</v>
      </c>
      <c r="BE107" s="90"/>
      <c r="BF107" s="104"/>
      <c r="BG107" s="15"/>
    </row>
    <row r="108" spans="1:59" ht="31.5" hidden="1">
      <c r="A108" s="192">
        <v>38</v>
      </c>
      <c r="B108" s="193" t="s">
        <v>4</v>
      </c>
      <c r="C108" s="93" t="s">
        <v>47</v>
      </c>
      <c r="D108" s="180" t="s">
        <v>164</v>
      </c>
      <c r="E108" s="181">
        <v>208096</v>
      </c>
      <c r="F108" s="181"/>
      <c r="G108" s="181">
        <v>211741</v>
      </c>
      <c r="H108" s="181">
        <v>9000</v>
      </c>
      <c r="I108" s="78">
        <f t="shared" si="44"/>
        <v>0</v>
      </c>
      <c r="J108" s="78">
        <f t="shared" si="45"/>
        <v>-12645</v>
      </c>
      <c r="K108" s="78">
        <f t="shared" si="46"/>
        <v>220741</v>
      </c>
      <c r="L108" s="78">
        <f t="shared" si="47"/>
        <v>-12645</v>
      </c>
      <c r="M108" s="79">
        <v>0</v>
      </c>
      <c r="N108" s="183">
        <f t="shared" si="48"/>
        <v>220741</v>
      </c>
      <c r="O108" s="183">
        <f t="shared" si="49"/>
        <v>-12645</v>
      </c>
      <c r="P108" s="183">
        <f t="shared" si="50"/>
        <v>106.0765223742888</v>
      </c>
      <c r="Q108" s="184" t="str">
        <f t="shared" si="51"/>
        <v>Se excedió</v>
      </c>
      <c r="R108" s="184"/>
      <c r="S108" s="185"/>
      <c r="T108" s="185"/>
      <c r="U108" s="185"/>
      <c r="V108" s="185"/>
      <c r="W108" s="185"/>
      <c r="X108" s="186"/>
      <c r="Y108" s="108"/>
      <c r="Z108" s="100">
        <f t="shared" si="52"/>
        <v>0</v>
      </c>
      <c r="AA108" s="186"/>
      <c r="AB108" s="186"/>
      <c r="AC108" s="100">
        <f t="shared" si="53"/>
        <v>0</v>
      </c>
      <c r="AD108" s="186"/>
      <c r="AE108" s="186"/>
      <c r="AF108" s="102">
        <f t="shared" si="54"/>
        <v>0</v>
      </c>
      <c r="AG108" s="186"/>
      <c r="AH108" s="87"/>
      <c r="AI108" s="88">
        <f t="shared" si="55"/>
        <v>0</v>
      </c>
      <c r="AJ108" s="88"/>
      <c r="AK108" s="88"/>
      <c r="AL108" s="88"/>
      <c r="AM108" s="88"/>
      <c r="AN108" s="88"/>
      <c r="AO108" s="88">
        <f t="shared" si="56"/>
        <v>0</v>
      </c>
      <c r="AP108" s="88"/>
      <c r="AQ108" s="88"/>
      <c r="AR108" s="88">
        <f t="shared" si="57"/>
        <v>0</v>
      </c>
      <c r="AS108" s="88"/>
      <c r="AT108" s="88"/>
      <c r="AU108" s="88">
        <f t="shared" si="58"/>
        <v>0</v>
      </c>
      <c r="AV108" s="88"/>
      <c r="AW108" s="88"/>
      <c r="AX108" s="88">
        <f t="shared" si="59"/>
        <v>0</v>
      </c>
      <c r="AY108" s="88"/>
      <c r="AZ108" s="88"/>
      <c r="BA108" s="88">
        <f t="shared" si="60"/>
        <v>0</v>
      </c>
      <c r="BB108" s="88">
        <f t="shared" si="61"/>
        <v>0</v>
      </c>
      <c r="BC108" s="89">
        <f t="shared" si="62"/>
        <v>0</v>
      </c>
      <c r="BD108" s="89">
        <f t="shared" si="63"/>
        <v>0</v>
      </c>
      <c r="BE108" s="90"/>
      <c r="BF108" s="104" t="s">
        <v>159</v>
      </c>
      <c r="BG108" s="15"/>
    </row>
    <row r="109" spans="1:59" ht="52.5" hidden="1">
      <c r="A109" s="192">
        <v>39</v>
      </c>
      <c r="B109" s="193" t="s">
        <v>4</v>
      </c>
      <c r="C109" s="93" t="s">
        <v>47</v>
      </c>
      <c r="D109" s="180" t="s">
        <v>165</v>
      </c>
      <c r="E109" s="78">
        <v>513458</v>
      </c>
      <c r="F109" s="78"/>
      <c r="G109" s="78">
        <v>456300</v>
      </c>
      <c r="H109" s="78">
        <v>52807.49</v>
      </c>
      <c r="I109" s="78">
        <f t="shared" si="44"/>
        <v>0</v>
      </c>
      <c r="J109" s="78">
        <f t="shared" si="45"/>
        <v>4350.510000000009</v>
      </c>
      <c r="K109" s="78">
        <f t="shared" si="46"/>
        <v>509107.49</v>
      </c>
      <c r="L109" s="78">
        <f t="shared" si="47"/>
        <v>4350.510000000002</v>
      </c>
      <c r="M109" s="79">
        <v>0</v>
      </c>
      <c r="N109" s="189">
        <f t="shared" si="48"/>
        <v>509107.49</v>
      </c>
      <c r="O109" s="189">
        <f t="shared" si="49"/>
        <v>4350.510000000009</v>
      </c>
      <c r="P109" s="189">
        <f t="shared" si="50"/>
        <v>99.15270382387654</v>
      </c>
      <c r="Q109" s="190" t="str">
        <f t="shared" si="51"/>
        <v>X Asignar</v>
      </c>
      <c r="R109" s="190"/>
      <c r="S109" s="191"/>
      <c r="T109" s="191"/>
      <c r="U109" s="191"/>
      <c r="V109" s="191"/>
      <c r="W109" s="191"/>
      <c r="X109" s="186"/>
      <c r="Y109" s="108"/>
      <c r="Z109" s="100">
        <f t="shared" si="52"/>
        <v>0</v>
      </c>
      <c r="AA109" s="186"/>
      <c r="AB109" s="186"/>
      <c r="AC109" s="100">
        <f t="shared" si="53"/>
        <v>0</v>
      </c>
      <c r="AD109" s="186"/>
      <c r="AE109" s="186"/>
      <c r="AF109" s="102">
        <f t="shared" si="54"/>
        <v>0</v>
      </c>
      <c r="AG109" s="186"/>
      <c r="AH109" s="87"/>
      <c r="AI109" s="88">
        <f t="shared" si="55"/>
        <v>0</v>
      </c>
      <c r="AJ109" s="88"/>
      <c r="AK109" s="88"/>
      <c r="AL109" s="88"/>
      <c r="AM109" s="88"/>
      <c r="AN109" s="88"/>
      <c r="AO109" s="88">
        <f t="shared" si="56"/>
        <v>0</v>
      </c>
      <c r="AP109" s="88"/>
      <c r="AQ109" s="88"/>
      <c r="AR109" s="88">
        <f t="shared" si="57"/>
        <v>0</v>
      </c>
      <c r="AS109" s="88"/>
      <c r="AT109" s="88"/>
      <c r="AU109" s="88">
        <f t="shared" si="58"/>
        <v>0</v>
      </c>
      <c r="AV109" s="88"/>
      <c r="AW109" s="88"/>
      <c r="AX109" s="88">
        <f t="shared" si="59"/>
        <v>0</v>
      </c>
      <c r="AY109" s="88"/>
      <c r="AZ109" s="88"/>
      <c r="BA109" s="88">
        <f t="shared" si="60"/>
        <v>0</v>
      </c>
      <c r="BB109" s="88">
        <f t="shared" si="61"/>
        <v>0</v>
      </c>
      <c r="BC109" s="89">
        <f t="shared" si="62"/>
        <v>0</v>
      </c>
      <c r="BD109" s="89">
        <f t="shared" si="63"/>
        <v>0</v>
      </c>
      <c r="BE109" s="90"/>
      <c r="BF109" s="104"/>
      <c r="BG109" s="15"/>
    </row>
    <row r="110" spans="1:59" ht="31.5" hidden="1">
      <c r="A110" s="192">
        <v>40</v>
      </c>
      <c r="B110" s="193" t="s">
        <v>4</v>
      </c>
      <c r="C110" s="93" t="s">
        <v>47</v>
      </c>
      <c r="D110" s="180" t="s">
        <v>166</v>
      </c>
      <c r="E110" s="78">
        <v>1493153</v>
      </c>
      <c r="F110" s="78"/>
      <c r="G110" s="78">
        <v>1133589</v>
      </c>
      <c r="H110" s="78">
        <v>0</v>
      </c>
      <c r="I110" s="78">
        <f t="shared" si="44"/>
        <v>0</v>
      </c>
      <c r="J110" s="78">
        <f t="shared" si="45"/>
        <v>359564</v>
      </c>
      <c r="K110" s="78">
        <f t="shared" si="46"/>
        <v>1133589</v>
      </c>
      <c r="L110" s="78">
        <f t="shared" si="47"/>
        <v>359564</v>
      </c>
      <c r="M110" s="79">
        <v>0</v>
      </c>
      <c r="N110" s="189">
        <f t="shared" si="48"/>
        <v>1133589</v>
      </c>
      <c r="O110" s="189">
        <f t="shared" si="49"/>
        <v>359564</v>
      </c>
      <c r="P110" s="189">
        <f t="shared" si="50"/>
        <v>75.91914559325133</v>
      </c>
      <c r="Q110" s="190" t="str">
        <f t="shared" si="51"/>
        <v>X Asignar</v>
      </c>
      <c r="R110" s="190"/>
      <c r="S110" s="191"/>
      <c r="T110" s="191"/>
      <c r="U110" s="191"/>
      <c r="V110" s="191"/>
      <c r="W110" s="191"/>
      <c r="X110" s="186"/>
      <c r="Y110" s="108"/>
      <c r="Z110" s="100">
        <f t="shared" si="52"/>
        <v>0</v>
      </c>
      <c r="AA110" s="186"/>
      <c r="AB110" s="186"/>
      <c r="AC110" s="100">
        <f t="shared" si="53"/>
        <v>0</v>
      </c>
      <c r="AD110" s="186"/>
      <c r="AE110" s="186"/>
      <c r="AF110" s="102">
        <f t="shared" si="54"/>
        <v>0</v>
      </c>
      <c r="AG110" s="186"/>
      <c r="AH110" s="87"/>
      <c r="AI110" s="88">
        <f t="shared" si="55"/>
        <v>0</v>
      </c>
      <c r="AJ110" s="88"/>
      <c r="AK110" s="88"/>
      <c r="AL110" s="88"/>
      <c r="AM110" s="88"/>
      <c r="AN110" s="88"/>
      <c r="AO110" s="88">
        <f t="shared" si="56"/>
        <v>0</v>
      </c>
      <c r="AP110" s="88"/>
      <c r="AQ110" s="88"/>
      <c r="AR110" s="88">
        <f t="shared" si="57"/>
        <v>0</v>
      </c>
      <c r="AS110" s="88"/>
      <c r="AT110" s="88"/>
      <c r="AU110" s="88">
        <f t="shared" si="58"/>
        <v>0</v>
      </c>
      <c r="AV110" s="88"/>
      <c r="AW110" s="88"/>
      <c r="AX110" s="88">
        <f t="shared" si="59"/>
        <v>0</v>
      </c>
      <c r="AY110" s="88"/>
      <c r="AZ110" s="88"/>
      <c r="BA110" s="88">
        <f t="shared" si="60"/>
        <v>0</v>
      </c>
      <c r="BB110" s="88">
        <f t="shared" si="61"/>
        <v>0</v>
      </c>
      <c r="BC110" s="89">
        <f t="shared" si="62"/>
        <v>0</v>
      </c>
      <c r="BD110" s="89">
        <f t="shared" si="63"/>
        <v>0</v>
      </c>
      <c r="BE110" s="90"/>
      <c r="BF110" s="104"/>
      <c r="BG110" s="15"/>
    </row>
    <row r="111" spans="1:59" ht="31.5" hidden="1">
      <c r="A111" s="192">
        <v>41</v>
      </c>
      <c r="B111" s="193" t="s">
        <v>4</v>
      </c>
      <c r="C111" s="93" t="s">
        <v>47</v>
      </c>
      <c r="D111" s="180" t="s">
        <v>167</v>
      </c>
      <c r="E111" s="78">
        <v>425389</v>
      </c>
      <c r="F111" s="78"/>
      <c r="G111" s="78">
        <v>379088</v>
      </c>
      <c r="H111" s="78">
        <v>0</v>
      </c>
      <c r="I111" s="78">
        <f t="shared" si="44"/>
        <v>0</v>
      </c>
      <c r="J111" s="78">
        <f t="shared" si="45"/>
        <v>46301</v>
      </c>
      <c r="K111" s="78">
        <f t="shared" si="46"/>
        <v>379088</v>
      </c>
      <c r="L111" s="78">
        <f t="shared" si="47"/>
        <v>46301</v>
      </c>
      <c r="M111" s="79">
        <v>0</v>
      </c>
      <c r="N111" s="189">
        <f t="shared" si="48"/>
        <v>379088</v>
      </c>
      <c r="O111" s="189">
        <f t="shared" si="49"/>
        <v>46301</v>
      </c>
      <c r="P111" s="189">
        <f t="shared" si="50"/>
        <v>89.115609477443</v>
      </c>
      <c r="Q111" s="190" t="str">
        <f t="shared" si="51"/>
        <v>X Asignar</v>
      </c>
      <c r="R111" s="190"/>
      <c r="S111" s="191"/>
      <c r="T111" s="191"/>
      <c r="U111" s="191"/>
      <c r="V111" s="191"/>
      <c r="W111" s="191"/>
      <c r="X111" s="186"/>
      <c r="Y111" s="108"/>
      <c r="Z111" s="100">
        <f t="shared" si="52"/>
        <v>0</v>
      </c>
      <c r="AA111" s="186"/>
      <c r="AB111" s="186"/>
      <c r="AC111" s="100">
        <f t="shared" si="53"/>
        <v>0</v>
      </c>
      <c r="AD111" s="186"/>
      <c r="AE111" s="186"/>
      <c r="AF111" s="102">
        <f t="shared" si="54"/>
        <v>0</v>
      </c>
      <c r="AG111" s="186"/>
      <c r="AH111" s="87"/>
      <c r="AI111" s="88">
        <f t="shared" si="55"/>
        <v>0</v>
      </c>
      <c r="AJ111" s="88"/>
      <c r="AK111" s="88"/>
      <c r="AL111" s="88"/>
      <c r="AM111" s="88"/>
      <c r="AN111" s="88"/>
      <c r="AO111" s="88">
        <f t="shared" si="56"/>
        <v>0</v>
      </c>
      <c r="AP111" s="88"/>
      <c r="AQ111" s="88"/>
      <c r="AR111" s="88">
        <f t="shared" si="57"/>
        <v>0</v>
      </c>
      <c r="AS111" s="88"/>
      <c r="AT111" s="88"/>
      <c r="AU111" s="88">
        <f t="shared" si="58"/>
        <v>0</v>
      </c>
      <c r="AV111" s="88"/>
      <c r="AW111" s="88"/>
      <c r="AX111" s="88">
        <f t="shared" si="59"/>
        <v>0</v>
      </c>
      <c r="AY111" s="88"/>
      <c r="AZ111" s="88"/>
      <c r="BA111" s="88">
        <f t="shared" si="60"/>
        <v>0</v>
      </c>
      <c r="BB111" s="88">
        <f t="shared" si="61"/>
        <v>0</v>
      </c>
      <c r="BC111" s="89">
        <f t="shared" si="62"/>
        <v>0</v>
      </c>
      <c r="BD111" s="89">
        <f t="shared" si="63"/>
        <v>0</v>
      </c>
      <c r="BE111" s="90"/>
      <c r="BF111" s="104"/>
      <c r="BG111" s="15"/>
    </row>
    <row r="112" spans="1:59" ht="42" hidden="1">
      <c r="A112" s="192">
        <v>43</v>
      </c>
      <c r="B112" s="193" t="s">
        <v>4</v>
      </c>
      <c r="C112" s="93" t="s">
        <v>47</v>
      </c>
      <c r="D112" s="180" t="s">
        <v>168</v>
      </c>
      <c r="E112" s="181">
        <v>100276</v>
      </c>
      <c r="F112" s="181"/>
      <c r="G112" s="181">
        <v>113862</v>
      </c>
      <c r="H112" s="181">
        <v>0</v>
      </c>
      <c r="I112" s="78">
        <f t="shared" si="44"/>
        <v>0</v>
      </c>
      <c r="J112" s="78">
        <f t="shared" si="45"/>
        <v>-13586</v>
      </c>
      <c r="K112" s="78">
        <f t="shared" si="46"/>
        <v>113862</v>
      </c>
      <c r="L112" s="78">
        <f t="shared" si="47"/>
        <v>-13586</v>
      </c>
      <c r="M112" s="79">
        <v>0</v>
      </c>
      <c r="N112" s="182">
        <f t="shared" si="48"/>
        <v>113862</v>
      </c>
      <c r="O112" s="182">
        <f t="shared" si="49"/>
        <v>-13586</v>
      </c>
      <c r="P112" s="182">
        <f t="shared" si="50"/>
        <v>113.5486058478599</v>
      </c>
      <c r="Q112" s="83" t="str">
        <f t="shared" si="51"/>
        <v>Se excedió</v>
      </c>
      <c r="R112" s="83"/>
      <c r="S112" s="108"/>
      <c r="T112" s="108"/>
      <c r="U112" s="108"/>
      <c r="V112" s="108"/>
      <c r="W112" s="108"/>
      <c r="X112" s="88">
        <v>0</v>
      </c>
      <c r="Y112" s="108"/>
      <c r="Z112" s="100">
        <f t="shared" si="52"/>
        <v>0</v>
      </c>
      <c r="AA112" s="88">
        <v>0</v>
      </c>
      <c r="AB112" s="88"/>
      <c r="AC112" s="100">
        <f t="shared" si="53"/>
        <v>0</v>
      </c>
      <c r="AD112" s="88">
        <v>0</v>
      </c>
      <c r="AE112" s="88"/>
      <c r="AF112" s="102">
        <f t="shared" si="54"/>
        <v>0</v>
      </c>
      <c r="AG112" s="88"/>
      <c r="AH112" s="87"/>
      <c r="AI112" s="88">
        <f t="shared" si="55"/>
        <v>0</v>
      </c>
      <c r="AJ112" s="88"/>
      <c r="AK112" s="88"/>
      <c r="AL112" s="88"/>
      <c r="AM112" s="88">
        <v>0</v>
      </c>
      <c r="AN112" s="88"/>
      <c r="AO112" s="88">
        <f t="shared" si="56"/>
        <v>0</v>
      </c>
      <c r="AP112" s="88">
        <v>0</v>
      </c>
      <c r="AQ112" s="88"/>
      <c r="AR112" s="88">
        <f t="shared" si="57"/>
        <v>0</v>
      </c>
      <c r="AS112" s="88">
        <v>0</v>
      </c>
      <c r="AT112" s="88"/>
      <c r="AU112" s="88">
        <f t="shared" si="58"/>
        <v>0</v>
      </c>
      <c r="AV112" s="88">
        <v>0</v>
      </c>
      <c r="AW112" s="88"/>
      <c r="AX112" s="88">
        <f t="shared" si="59"/>
        <v>0</v>
      </c>
      <c r="AY112" s="88">
        <v>0</v>
      </c>
      <c r="AZ112" s="88"/>
      <c r="BA112" s="88">
        <f t="shared" si="60"/>
        <v>0</v>
      </c>
      <c r="BB112" s="88">
        <f t="shared" si="61"/>
        <v>0</v>
      </c>
      <c r="BC112" s="89">
        <f t="shared" si="62"/>
        <v>0</v>
      </c>
      <c r="BD112" s="89">
        <f t="shared" si="63"/>
        <v>0</v>
      </c>
      <c r="BE112" s="90"/>
      <c r="BF112" s="104" t="s">
        <v>169</v>
      </c>
      <c r="BG112" s="15"/>
    </row>
    <row r="113" spans="1:59" ht="52.5" hidden="1">
      <c r="A113" s="192">
        <v>44</v>
      </c>
      <c r="B113" s="193" t="s">
        <v>4</v>
      </c>
      <c r="C113" s="93" t="s">
        <v>47</v>
      </c>
      <c r="D113" s="180" t="s">
        <v>170</v>
      </c>
      <c r="E113" s="78">
        <v>635005</v>
      </c>
      <c r="F113" s="78"/>
      <c r="G113" s="78">
        <v>534896</v>
      </c>
      <c r="H113" s="78">
        <v>4300</v>
      </c>
      <c r="I113" s="78">
        <f t="shared" si="44"/>
        <v>0</v>
      </c>
      <c r="J113" s="78">
        <f t="shared" si="45"/>
        <v>95809</v>
      </c>
      <c r="K113" s="78">
        <f t="shared" si="46"/>
        <v>539196</v>
      </c>
      <c r="L113" s="78">
        <f t="shared" si="47"/>
        <v>95809</v>
      </c>
      <c r="M113" s="79">
        <v>0</v>
      </c>
      <c r="N113" s="189">
        <f t="shared" si="48"/>
        <v>539196</v>
      </c>
      <c r="O113" s="189">
        <f t="shared" si="49"/>
        <v>95809</v>
      </c>
      <c r="P113" s="189">
        <f t="shared" si="50"/>
        <v>84.91208730639916</v>
      </c>
      <c r="Q113" s="190" t="str">
        <f t="shared" si="51"/>
        <v>X Asignar</v>
      </c>
      <c r="R113" s="190"/>
      <c r="S113" s="191"/>
      <c r="T113" s="191"/>
      <c r="U113" s="191"/>
      <c r="V113" s="191"/>
      <c r="W113" s="191"/>
      <c r="X113" s="186"/>
      <c r="Y113" s="108"/>
      <c r="Z113" s="100">
        <f t="shared" si="52"/>
        <v>0</v>
      </c>
      <c r="AA113" s="186"/>
      <c r="AB113" s="186"/>
      <c r="AC113" s="100">
        <f t="shared" si="53"/>
        <v>0</v>
      </c>
      <c r="AD113" s="186"/>
      <c r="AE113" s="186"/>
      <c r="AF113" s="102">
        <f t="shared" si="54"/>
        <v>0</v>
      </c>
      <c r="AG113" s="186"/>
      <c r="AH113" s="87"/>
      <c r="AI113" s="88">
        <f t="shared" si="55"/>
        <v>0</v>
      </c>
      <c r="AJ113" s="88"/>
      <c r="AK113" s="88"/>
      <c r="AL113" s="88"/>
      <c r="AM113" s="88"/>
      <c r="AN113" s="88"/>
      <c r="AO113" s="88">
        <f t="shared" si="56"/>
        <v>0</v>
      </c>
      <c r="AP113" s="88"/>
      <c r="AQ113" s="88"/>
      <c r="AR113" s="88">
        <f t="shared" si="57"/>
        <v>0</v>
      </c>
      <c r="AS113" s="88"/>
      <c r="AT113" s="88"/>
      <c r="AU113" s="88">
        <f t="shared" si="58"/>
        <v>0</v>
      </c>
      <c r="AV113" s="88"/>
      <c r="AW113" s="88"/>
      <c r="AX113" s="88">
        <f t="shared" si="59"/>
        <v>0</v>
      </c>
      <c r="AY113" s="88"/>
      <c r="AZ113" s="88"/>
      <c r="BA113" s="88">
        <f t="shared" si="60"/>
        <v>0</v>
      </c>
      <c r="BB113" s="88">
        <f t="shared" si="61"/>
        <v>0</v>
      </c>
      <c r="BC113" s="89">
        <f t="shared" si="62"/>
        <v>0</v>
      </c>
      <c r="BD113" s="89">
        <f t="shared" si="63"/>
        <v>0</v>
      </c>
      <c r="BE113" s="90"/>
      <c r="BF113" s="104"/>
      <c r="BG113" s="15"/>
    </row>
    <row r="114" spans="1:59" ht="42" hidden="1">
      <c r="A114" s="192">
        <v>46</v>
      </c>
      <c r="B114" s="193" t="s">
        <v>4</v>
      </c>
      <c r="C114" s="93" t="s">
        <v>47</v>
      </c>
      <c r="D114" s="180" t="s">
        <v>171</v>
      </c>
      <c r="E114" s="78">
        <v>851504</v>
      </c>
      <c r="F114" s="78"/>
      <c r="G114" s="78">
        <v>853034</v>
      </c>
      <c r="H114" s="78">
        <v>0</v>
      </c>
      <c r="I114" s="78">
        <f t="shared" si="44"/>
        <v>0</v>
      </c>
      <c r="J114" s="78">
        <f t="shared" si="45"/>
        <v>-1530</v>
      </c>
      <c r="K114" s="78">
        <f t="shared" si="46"/>
        <v>853034</v>
      </c>
      <c r="L114" s="78">
        <f t="shared" si="47"/>
        <v>-1530</v>
      </c>
      <c r="M114" s="79">
        <v>0</v>
      </c>
      <c r="N114" s="189">
        <f t="shared" si="48"/>
        <v>853034</v>
      </c>
      <c r="O114" s="189">
        <f t="shared" si="49"/>
        <v>-1530</v>
      </c>
      <c r="P114" s="189">
        <f t="shared" si="50"/>
        <v>100.17968206843419</v>
      </c>
      <c r="Q114" s="190" t="str">
        <f t="shared" si="51"/>
        <v>Se excedió</v>
      </c>
      <c r="R114" s="190"/>
      <c r="S114" s="191"/>
      <c r="T114" s="191"/>
      <c r="U114" s="191"/>
      <c r="V114" s="191"/>
      <c r="W114" s="191"/>
      <c r="X114" s="186"/>
      <c r="Y114" s="108"/>
      <c r="Z114" s="100">
        <f t="shared" si="52"/>
        <v>0</v>
      </c>
      <c r="AA114" s="186"/>
      <c r="AB114" s="186"/>
      <c r="AC114" s="100">
        <f t="shared" si="53"/>
        <v>0</v>
      </c>
      <c r="AD114" s="186"/>
      <c r="AE114" s="186"/>
      <c r="AF114" s="102">
        <f t="shared" si="54"/>
        <v>0</v>
      </c>
      <c r="AG114" s="186"/>
      <c r="AH114" s="87"/>
      <c r="AI114" s="88">
        <f t="shared" si="55"/>
        <v>0</v>
      </c>
      <c r="AJ114" s="88"/>
      <c r="AK114" s="88"/>
      <c r="AL114" s="88"/>
      <c r="AM114" s="88"/>
      <c r="AN114" s="88"/>
      <c r="AO114" s="88">
        <f t="shared" si="56"/>
        <v>0</v>
      </c>
      <c r="AP114" s="88"/>
      <c r="AQ114" s="88"/>
      <c r="AR114" s="88">
        <f t="shared" si="57"/>
        <v>0</v>
      </c>
      <c r="AS114" s="88"/>
      <c r="AT114" s="88"/>
      <c r="AU114" s="88">
        <f t="shared" si="58"/>
        <v>0</v>
      </c>
      <c r="AV114" s="88"/>
      <c r="AW114" s="88"/>
      <c r="AX114" s="88">
        <f t="shared" si="59"/>
        <v>0</v>
      </c>
      <c r="AY114" s="88"/>
      <c r="AZ114" s="88"/>
      <c r="BA114" s="88">
        <f t="shared" si="60"/>
        <v>0</v>
      </c>
      <c r="BB114" s="88">
        <f t="shared" si="61"/>
        <v>0</v>
      </c>
      <c r="BC114" s="89">
        <f t="shared" si="62"/>
        <v>0</v>
      </c>
      <c r="BD114" s="89">
        <f t="shared" si="63"/>
        <v>0</v>
      </c>
      <c r="BE114" s="90"/>
      <c r="BF114" s="104"/>
      <c r="BG114" s="15"/>
    </row>
    <row r="115" spans="1:59" ht="42" hidden="1">
      <c r="A115" s="192">
        <v>48</v>
      </c>
      <c r="B115" s="193" t="s">
        <v>4</v>
      </c>
      <c r="C115" s="93" t="s">
        <v>47</v>
      </c>
      <c r="D115" s="180" t="s">
        <v>172</v>
      </c>
      <c r="E115" s="78">
        <v>203592</v>
      </c>
      <c r="F115" s="78"/>
      <c r="G115" s="78">
        <v>237311</v>
      </c>
      <c r="H115" s="78">
        <v>1320.56</v>
      </c>
      <c r="I115" s="78">
        <f t="shared" si="44"/>
        <v>0</v>
      </c>
      <c r="J115" s="78">
        <f t="shared" si="45"/>
        <v>-35039.56</v>
      </c>
      <c r="K115" s="78">
        <f t="shared" si="46"/>
        <v>238631.56</v>
      </c>
      <c r="L115" s="78">
        <f t="shared" si="47"/>
        <v>-35039.56</v>
      </c>
      <c r="M115" s="79">
        <v>0</v>
      </c>
      <c r="N115" s="189">
        <f t="shared" si="48"/>
        <v>238631.56</v>
      </c>
      <c r="O115" s="189">
        <f t="shared" si="49"/>
        <v>-35039.56</v>
      </c>
      <c r="P115" s="189">
        <f t="shared" si="50"/>
        <v>117.21067625446973</v>
      </c>
      <c r="Q115" s="190" t="str">
        <f t="shared" si="51"/>
        <v>Se excedió</v>
      </c>
      <c r="R115" s="190"/>
      <c r="S115" s="191"/>
      <c r="T115" s="191"/>
      <c r="U115" s="191"/>
      <c r="V115" s="191"/>
      <c r="W115" s="191"/>
      <c r="X115" s="186"/>
      <c r="Y115" s="108"/>
      <c r="Z115" s="100">
        <f t="shared" si="52"/>
        <v>0</v>
      </c>
      <c r="AA115" s="186"/>
      <c r="AB115" s="186"/>
      <c r="AC115" s="100">
        <f t="shared" si="53"/>
        <v>0</v>
      </c>
      <c r="AD115" s="186"/>
      <c r="AE115" s="186"/>
      <c r="AF115" s="102">
        <f t="shared" si="54"/>
        <v>0</v>
      </c>
      <c r="AG115" s="186"/>
      <c r="AH115" s="87"/>
      <c r="AI115" s="88">
        <f t="shared" si="55"/>
        <v>0</v>
      </c>
      <c r="AJ115" s="88"/>
      <c r="AK115" s="88"/>
      <c r="AL115" s="88"/>
      <c r="AM115" s="88"/>
      <c r="AN115" s="88"/>
      <c r="AO115" s="88">
        <f t="shared" si="56"/>
        <v>0</v>
      </c>
      <c r="AP115" s="88"/>
      <c r="AQ115" s="88"/>
      <c r="AR115" s="88">
        <f t="shared" si="57"/>
        <v>0</v>
      </c>
      <c r="AS115" s="88"/>
      <c r="AT115" s="88"/>
      <c r="AU115" s="88">
        <f t="shared" si="58"/>
        <v>0</v>
      </c>
      <c r="AV115" s="88"/>
      <c r="AW115" s="88"/>
      <c r="AX115" s="88">
        <f t="shared" si="59"/>
        <v>0</v>
      </c>
      <c r="AY115" s="88"/>
      <c r="AZ115" s="88"/>
      <c r="BA115" s="88">
        <f t="shared" si="60"/>
        <v>0</v>
      </c>
      <c r="BB115" s="88">
        <f t="shared" si="61"/>
        <v>0</v>
      </c>
      <c r="BC115" s="89">
        <f t="shared" si="62"/>
        <v>0</v>
      </c>
      <c r="BD115" s="89">
        <f t="shared" si="63"/>
        <v>0</v>
      </c>
      <c r="BE115" s="90"/>
      <c r="BF115" s="104"/>
      <c r="BG115" s="15"/>
    </row>
    <row r="116" spans="1:59" ht="24">
      <c r="A116" s="192">
        <v>49</v>
      </c>
      <c r="B116" s="193" t="s">
        <v>4</v>
      </c>
      <c r="C116" s="93" t="s">
        <v>47</v>
      </c>
      <c r="D116" s="77" t="s">
        <v>173</v>
      </c>
      <c r="E116" s="78">
        <v>4367686</v>
      </c>
      <c r="F116" s="78"/>
      <c r="G116" s="78">
        <v>59734</v>
      </c>
      <c r="H116" s="78">
        <v>1399.45</v>
      </c>
      <c r="I116" s="78">
        <f t="shared" si="44"/>
        <v>0</v>
      </c>
      <c r="J116" s="78">
        <f t="shared" si="45"/>
        <v>4306552.55</v>
      </c>
      <c r="K116" s="78">
        <f t="shared" si="46"/>
        <v>61133.45</v>
      </c>
      <c r="L116" s="78">
        <f t="shared" si="47"/>
        <v>3718871.55</v>
      </c>
      <c r="M116" s="145">
        <v>587681</v>
      </c>
      <c r="N116" s="189">
        <f t="shared" si="48"/>
        <v>648814.45</v>
      </c>
      <c r="O116" s="189">
        <f t="shared" si="49"/>
        <v>3718871.55</v>
      </c>
      <c r="P116" s="189">
        <f t="shared" si="50"/>
        <v>14.854878532934828</v>
      </c>
      <c r="Q116" s="190" t="str">
        <f t="shared" si="51"/>
        <v>X Asignar</v>
      </c>
      <c r="R116" s="190"/>
      <c r="S116" s="191">
        <v>0</v>
      </c>
      <c r="T116" s="191"/>
      <c r="U116" s="191"/>
      <c r="V116" s="191">
        <v>0</v>
      </c>
      <c r="W116" s="191"/>
      <c r="X116" s="186"/>
      <c r="Y116" s="108">
        <v>0</v>
      </c>
      <c r="Z116" s="100">
        <f t="shared" si="52"/>
        <v>0</v>
      </c>
      <c r="AA116" s="186"/>
      <c r="AB116" s="186">
        <v>0</v>
      </c>
      <c r="AC116" s="100">
        <f t="shared" si="53"/>
        <v>0</v>
      </c>
      <c r="AD116" s="186"/>
      <c r="AE116" s="186">
        <v>0</v>
      </c>
      <c r="AF116" s="102">
        <f t="shared" si="54"/>
        <v>0</v>
      </c>
      <c r="AG116" s="186">
        <v>0</v>
      </c>
      <c r="AH116" s="87">
        <v>0</v>
      </c>
      <c r="AI116" s="88">
        <f t="shared" si="55"/>
        <v>0</v>
      </c>
      <c r="AJ116" s="88"/>
      <c r="AK116" s="88">
        <v>0</v>
      </c>
      <c r="AL116" s="88"/>
      <c r="AM116" s="88">
        <v>0</v>
      </c>
      <c r="AN116" s="88">
        <v>0</v>
      </c>
      <c r="AO116" s="88">
        <v>0</v>
      </c>
      <c r="AP116" s="88">
        <v>0</v>
      </c>
      <c r="AQ116" s="88">
        <v>0</v>
      </c>
      <c r="AR116" s="88">
        <v>0</v>
      </c>
      <c r="AS116" s="88">
        <v>0</v>
      </c>
      <c r="AT116" s="88">
        <v>0</v>
      </c>
      <c r="AU116" s="88">
        <v>0</v>
      </c>
      <c r="AV116" s="88">
        <v>0</v>
      </c>
      <c r="AW116" s="88">
        <v>0</v>
      </c>
      <c r="AX116" s="88">
        <v>0</v>
      </c>
      <c r="AY116" s="88">
        <v>0</v>
      </c>
      <c r="AZ116" s="88">
        <v>0</v>
      </c>
      <c r="BA116" s="88">
        <v>0</v>
      </c>
      <c r="BB116" s="88">
        <v>0</v>
      </c>
      <c r="BC116" s="88">
        <v>0</v>
      </c>
      <c r="BD116" s="88">
        <v>0</v>
      </c>
      <c r="BE116" s="125"/>
      <c r="BF116" s="104"/>
      <c r="BG116" s="92" t="s">
        <v>174</v>
      </c>
    </row>
    <row r="117" spans="1:59" ht="31.5" hidden="1">
      <c r="A117" s="195">
        <v>51</v>
      </c>
      <c r="B117" s="193" t="s">
        <v>4</v>
      </c>
      <c r="C117" s="93" t="s">
        <v>47</v>
      </c>
      <c r="D117" s="180" t="s">
        <v>175</v>
      </c>
      <c r="E117" s="78">
        <v>1840742</v>
      </c>
      <c r="F117" s="78"/>
      <c r="G117" s="78">
        <v>1652027</v>
      </c>
      <c r="H117" s="78">
        <v>23872.16</v>
      </c>
      <c r="I117" s="78">
        <f t="shared" si="44"/>
        <v>0</v>
      </c>
      <c r="J117" s="78">
        <f t="shared" si="45"/>
        <v>164842.84000000008</v>
      </c>
      <c r="K117" s="78">
        <f t="shared" si="46"/>
        <v>1675899.16</v>
      </c>
      <c r="L117" s="78">
        <f t="shared" si="47"/>
        <v>164842.84</v>
      </c>
      <c r="M117" s="79">
        <v>0</v>
      </c>
      <c r="N117" s="175">
        <f t="shared" si="48"/>
        <v>1675899.16</v>
      </c>
      <c r="O117" s="175">
        <f t="shared" si="49"/>
        <v>164842.84000000008</v>
      </c>
      <c r="P117" s="175">
        <f t="shared" si="50"/>
        <v>91.04476129734638</v>
      </c>
      <c r="Q117" s="176" t="str">
        <f t="shared" si="51"/>
        <v>X Asignar</v>
      </c>
      <c r="R117" s="176"/>
      <c r="S117" s="177"/>
      <c r="T117" s="177"/>
      <c r="U117" s="177"/>
      <c r="V117" s="177"/>
      <c r="W117" s="177"/>
      <c r="X117" s="163"/>
      <c r="Y117" s="108"/>
      <c r="Z117" s="100">
        <f t="shared" si="52"/>
        <v>0</v>
      </c>
      <c r="AA117" s="163"/>
      <c r="AB117" s="163"/>
      <c r="AC117" s="100">
        <f t="shared" si="53"/>
        <v>0</v>
      </c>
      <c r="AD117" s="163"/>
      <c r="AE117" s="163"/>
      <c r="AF117" s="102">
        <f t="shared" si="54"/>
        <v>0</v>
      </c>
      <c r="AG117" s="163"/>
      <c r="AH117" s="87"/>
      <c r="AI117" s="88">
        <f t="shared" si="55"/>
        <v>0</v>
      </c>
      <c r="AJ117" s="88"/>
      <c r="AK117" s="88"/>
      <c r="AL117" s="88"/>
      <c r="AM117" s="88"/>
      <c r="AN117" s="88"/>
      <c r="AO117" s="88">
        <f t="shared" si="56"/>
        <v>0</v>
      </c>
      <c r="AP117" s="88"/>
      <c r="AQ117" s="88"/>
      <c r="AR117" s="88">
        <f t="shared" si="57"/>
        <v>0</v>
      </c>
      <c r="AS117" s="88"/>
      <c r="AT117" s="88"/>
      <c r="AU117" s="88">
        <f t="shared" si="58"/>
        <v>0</v>
      </c>
      <c r="AV117" s="88"/>
      <c r="AW117" s="88"/>
      <c r="AX117" s="88">
        <f t="shared" si="59"/>
        <v>0</v>
      </c>
      <c r="AY117" s="88"/>
      <c r="AZ117" s="88"/>
      <c r="BA117" s="88">
        <f t="shared" si="60"/>
        <v>0</v>
      </c>
      <c r="BB117" s="88">
        <f t="shared" si="61"/>
        <v>0</v>
      </c>
      <c r="BC117" s="196">
        <f t="shared" si="62"/>
        <v>0</v>
      </c>
      <c r="BD117" s="89">
        <f t="shared" si="63"/>
        <v>0</v>
      </c>
      <c r="BE117" s="90"/>
      <c r="BF117" s="104"/>
      <c r="BG117" s="15"/>
    </row>
    <row r="118" spans="1:59" ht="42">
      <c r="A118" s="93">
        <v>55</v>
      </c>
      <c r="B118" s="193" t="s">
        <v>4</v>
      </c>
      <c r="C118" s="93" t="s">
        <v>47</v>
      </c>
      <c r="D118" s="77" t="s">
        <v>176</v>
      </c>
      <c r="E118" s="78">
        <v>35890029</v>
      </c>
      <c r="F118" s="78">
        <v>1164843</v>
      </c>
      <c r="G118" s="78">
        <v>0</v>
      </c>
      <c r="H118" s="78">
        <v>0</v>
      </c>
      <c r="I118" s="78">
        <f t="shared" si="44"/>
        <v>0</v>
      </c>
      <c r="J118" s="78">
        <f t="shared" si="45"/>
        <v>35890029</v>
      </c>
      <c r="K118" s="78">
        <f t="shared" si="46"/>
        <v>0</v>
      </c>
      <c r="L118" s="78">
        <f t="shared" si="47"/>
        <v>35890029</v>
      </c>
      <c r="M118" s="79">
        <v>0</v>
      </c>
      <c r="N118" s="175">
        <f t="shared" si="48"/>
        <v>0</v>
      </c>
      <c r="O118" s="175">
        <f t="shared" si="49"/>
        <v>35890029</v>
      </c>
      <c r="P118" s="175">
        <f t="shared" si="50"/>
        <v>0</v>
      </c>
      <c r="Q118" s="176" t="str">
        <f t="shared" si="51"/>
        <v>X Asignar</v>
      </c>
      <c r="R118" s="176"/>
      <c r="S118" s="177">
        <v>0</v>
      </c>
      <c r="T118" s="177"/>
      <c r="U118" s="177"/>
      <c r="V118" s="99">
        <v>0</v>
      </c>
      <c r="W118" s="177"/>
      <c r="X118" s="163"/>
      <c r="Y118" s="108">
        <v>0</v>
      </c>
      <c r="Z118" s="100">
        <f t="shared" si="52"/>
        <v>0</v>
      </c>
      <c r="AA118" s="163"/>
      <c r="AB118" s="163"/>
      <c r="AC118" s="100">
        <f t="shared" si="53"/>
        <v>0</v>
      </c>
      <c r="AD118" s="163"/>
      <c r="AE118" s="163"/>
      <c r="AF118" s="102">
        <f t="shared" si="54"/>
        <v>0</v>
      </c>
      <c r="AG118" s="163"/>
      <c r="AH118" s="87"/>
      <c r="AI118" s="88">
        <f t="shared" si="55"/>
        <v>0</v>
      </c>
      <c r="AJ118" s="88"/>
      <c r="AK118" s="88"/>
      <c r="AL118" s="88"/>
      <c r="AM118" s="88"/>
      <c r="AN118" s="88"/>
      <c r="AO118" s="88">
        <f t="shared" si="56"/>
        <v>0</v>
      </c>
      <c r="AP118" s="88"/>
      <c r="AQ118" s="88"/>
      <c r="AR118" s="88">
        <f t="shared" si="57"/>
        <v>0</v>
      </c>
      <c r="AS118" s="88"/>
      <c r="AT118" s="88"/>
      <c r="AU118" s="88">
        <f t="shared" si="58"/>
        <v>0</v>
      </c>
      <c r="AV118" s="88"/>
      <c r="AW118" s="88"/>
      <c r="AX118" s="88">
        <f t="shared" si="59"/>
        <v>0</v>
      </c>
      <c r="AY118" s="88"/>
      <c r="AZ118" s="88"/>
      <c r="BA118" s="88">
        <f t="shared" si="60"/>
        <v>0</v>
      </c>
      <c r="BB118" s="88">
        <f t="shared" si="61"/>
        <v>0</v>
      </c>
      <c r="BC118" s="196">
        <f t="shared" si="62"/>
        <v>0</v>
      </c>
      <c r="BD118" s="89">
        <f t="shared" si="63"/>
        <v>0</v>
      </c>
      <c r="BE118" s="90"/>
      <c r="BF118" s="118" t="s">
        <v>177</v>
      </c>
      <c r="BG118" s="15"/>
    </row>
    <row r="119" spans="1:59" ht="42">
      <c r="A119" s="197">
        <v>59</v>
      </c>
      <c r="B119" s="193" t="s">
        <v>4</v>
      </c>
      <c r="C119" s="76" t="s">
        <v>43</v>
      </c>
      <c r="D119" s="77" t="s">
        <v>178</v>
      </c>
      <c r="E119" s="78">
        <v>4557480</v>
      </c>
      <c r="F119" s="78">
        <v>4500480</v>
      </c>
      <c r="G119" s="78">
        <v>31500</v>
      </c>
      <c r="H119" s="78">
        <v>11000</v>
      </c>
      <c r="I119" s="78">
        <f t="shared" si="44"/>
        <v>0</v>
      </c>
      <c r="J119" s="78">
        <f t="shared" si="45"/>
        <v>4514980</v>
      </c>
      <c r="K119" s="78">
        <f t="shared" si="46"/>
        <v>42500</v>
      </c>
      <c r="L119" s="78">
        <f t="shared" si="47"/>
        <v>4514980</v>
      </c>
      <c r="M119" s="79">
        <v>0</v>
      </c>
      <c r="N119" s="178">
        <f t="shared" si="48"/>
        <v>42500</v>
      </c>
      <c r="O119" s="178">
        <f t="shared" si="49"/>
        <v>4514980</v>
      </c>
      <c r="P119" s="178">
        <f t="shared" si="50"/>
        <v>0.9325328909836138</v>
      </c>
      <c r="Q119" s="179" t="str">
        <f t="shared" si="51"/>
        <v>X Asignar</v>
      </c>
      <c r="R119" s="179"/>
      <c r="S119" s="198">
        <v>0</v>
      </c>
      <c r="T119" s="198"/>
      <c r="U119" s="198"/>
      <c r="V119" s="198">
        <v>0</v>
      </c>
      <c r="W119" s="198"/>
      <c r="X119" s="198">
        <v>0</v>
      </c>
      <c r="Y119" s="199"/>
      <c r="Z119" s="100">
        <f t="shared" si="52"/>
        <v>0</v>
      </c>
      <c r="AA119" s="198">
        <v>0</v>
      </c>
      <c r="AB119" s="198"/>
      <c r="AC119" s="100">
        <f t="shared" si="53"/>
        <v>0</v>
      </c>
      <c r="AD119" s="198">
        <v>0</v>
      </c>
      <c r="AE119" s="198"/>
      <c r="AF119" s="102">
        <f t="shared" si="54"/>
        <v>0</v>
      </c>
      <c r="AG119" s="198"/>
      <c r="AH119" s="87"/>
      <c r="AI119" s="88">
        <f t="shared" si="55"/>
        <v>0</v>
      </c>
      <c r="AJ119" s="88"/>
      <c r="AK119" s="88"/>
      <c r="AL119" s="88"/>
      <c r="AM119" s="88"/>
      <c r="AN119" s="88"/>
      <c r="AO119" s="88">
        <f t="shared" si="56"/>
        <v>0</v>
      </c>
      <c r="AP119" s="88"/>
      <c r="AQ119" s="88"/>
      <c r="AR119" s="88">
        <f t="shared" si="57"/>
        <v>0</v>
      </c>
      <c r="AS119" s="88"/>
      <c r="AT119" s="88"/>
      <c r="AU119" s="88">
        <f t="shared" si="58"/>
        <v>0</v>
      </c>
      <c r="AV119" s="88"/>
      <c r="AW119" s="88"/>
      <c r="AX119" s="88">
        <f t="shared" si="59"/>
        <v>0</v>
      </c>
      <c r="AY119" s="88"/>
      <c r="AZ119" s="88"/>
      <c r="BA119" s="88">
        <f t="shared" si="60"/>
        <v>0</v>
      </c>
      <c r="BB119" s="88">
        <f t="shared" si="61"/>
        <v>0</v>
      </c>
      <c r="BC119" s="89">
        <f t="shared" si="62"/>
        <v>0</v>
      </c>
      <c r="BD119" s="89">
        <f t="shared" si="63"/>
        <v>0</v>
      </c>
      <c r="BE119" s="90"/>
      <c r="BF119" s="118" t="s">
        <v>54</v>
      </c>
      <c r="BG119" s="15"/>
    </row>
    <row r="120" spans="1:59" ht="42" hidden="1">
      <c r="A120" s="195">
        <v>61</v>
      </c>
      <c r="B120" s="193" t="s">
        <v>4</v>
      </c>
      <c r="C120" s="93" t="s">
        <v>47</v>
      </c>
      <c r="D120" s="180" t="s">
        <v>179</v>
      </c>
      <c r="E120" s="78">
        <v>428890</v>
      </c>
      <c r="F120" s="78"/>
      <c r="G120" s="78">
        <v>0</v>
      </c>
      <c r="H120" s="78">
        <v>0</v>
      </c>
      <c r="I120" s="78">
        <f t="shared" si="44"/>
        <v>0</v>
      </c>
      <c r="J120" s="78">
        <f t="shared" si="45"/>
        <v>428890</v>
      </c>
      <c r="K120" s="78">
        <f t="shared" si="46"/>
        <v>0</v>
      </c>
      <c r="L120" s="78">
        <f t="shared" si="47"/>
        <v>428890</v>
      </c>
      <c r="M120" s="79">
        <v>0</v>
      </c>
      <c r="N120" s="175">
        <f t="shared" si="48"/>
        <v>0</v>
      </c>
      <c r="O120" s="175">
        <f t="shared" si="49"/>
        <v>428890</v>
      </c>
      <c r="P120" s="175">
        <f t="shared" si="50"/>
        <v>0</v>
      </c>
      <c r="Q120" s="176" t="str">
        <f t="shared" si="51"/>
        <v>X Asignar</v>
      </c>
      <c r="R120" s="176"/>
      <c r="S120" s="200"/>
      <c r="T120" s="200"/>
      <c r="U120" s="200"/>
      <c r="V120" s="198"/>
      <c r="W120" s="200"/>
      <c r="X120" s="201"/>
      <c r="Y120" s="199"/>
      <c r="Z120" s="100">
        <f t="shared" si="52"/>
        <v>0</v>
      </c>
      <c r="AA120" s="201"/>
      <c r="AB120" s="201"/>
      <c r="AC120" s="100">
        <f t="shared" si="53"/>
        <v>0</v>
      </c>
      <c r="AD120" s="201"/>
      <c r="AE120" s="201"/>
      <c r="AF120" s="102">
        <f t="shared" si="54"/>
        <v>0</v>
      </c>
      <c r="AG120" s="201"/>
      <c r="AH120" s="87"/>
      <c r="AI120" s="88">
        <f t="shared" si="55"/>
        <v>0</v>
      </c>
      <c r="AJ120" s="88"/>
      <c r="AK120" s="88"/>
      <c r="AL120" s="88"/>
      <c r="AM120" s="88"/>
      <c r="AN120" s="88"/>
      <c r="AO120" s="88">
        <f t="shared" si="56"/>
        <v>0</v>
      </c>
      <c r="AP120" s="88"/>
      <c r="AQ120" s="88"/>
      <c r="AR120" s="88">
        <f t="shared" si="57"/>
        <v>0</v>
      </c>
      <c r="AS120" s="88"/>
      <c r="AT120" s="88"/>
      <c r="AU120" s="88">
        <f t="shared" si="58"/>
        <v>0</v>
      </c>
      <c r="AV120" s="88"/>
      <c r="AW120" s="88"/>
      <c r="AX120" s="88">
        <f t="shared" si="59"/>
        <v>0</v>
      </c>
      <c r="AY120" s="88"/>
      <c r="AZ120" s="88"/>
      <c r="BA120" s="88">
        <f t="shared" si="60"/>
        <v>0</v>
      </c>
      <c r="BB120" s="88">
        <f t="shared" si="61"/>
        <v>0</v>
      </c>
      <c r="BC120" s="196">
        <f t="shared" si="62"/>
        <v>0</v>
      </c>
      <c r="BD120" s="89">
        <f t="shared" si="63"/>
        <v>0</v>
      </c>
      <c r="BE120" s="90"/>
      <c r="BF120" s="118" t="s">
        <v>180</v>
      </c>
      <c r="BG120" s="15"/>
    </row>
    <row r="121" spans="1:59" ht="21">
      <c r="A121" s="93">
        <v>62</v>
      </c>
      <c r="B121" s="193" t="s">
        <v>4</v>
      </c>
      <c r="C121" s="93" t="s">
        <v>47</v>
      </c>
      <c r="D121" s="77" t="s">
        <v>181</v>
      </c>
      <c r="E121" s="78">
        <v>2478605</v>
      </c>
      <c r="F121" s="78"/>
      <c r="G121" s="78">
        <v>428969</v>
      </c>
      <c r="H121" s="78">
        <v>2117177.2</v>
      </c>
      <c r="I121" s="78">
        <f t="shared" si="44"/>
        <v>6678.55</v>
      </c>
      <c r="J121" s="78">
        <f t="shared" si="45"/>
        <v>-74219.75</v>
      </c>
      <c r="K121" s="78">
        <f t="shared" si="46"/>
        <v>2552824.75</v>
      </c>
      <c r="L121" s="78">
        <f t="shared" si="47"/>
        <v>-74220.20000000019</v>
      </c>
      <c r="M121" s="79">
        <v>6679</v>
      </c>
      <c r="N121" s="80">
        <f t="shared" si="48"/>
        <v>2552825.2</v>
      </c>
      <c r="O121" s="80">
        <f t="shared" si="49"/>
        <v>-74220.20000000019</v>
      </c>
      <c r="P121" s="80">
        <f t="shared" si="50"/>
        <v>102.99443436933275</v>
      </c>
      <c r="Q121" s="81" t="str">
        <f t="shared" si="51"/>
        <v>Se excedió</v>
      </c>
      <c r="R121" s="81"/>
      <c r="S121" s="78">
        <v>0</v>
      </c>
      <c r="T121" s="78"/>
      <c r="U121" s="78"/>
      <c r="V121" s="198">
        <v>0</v>
      </c>
      <c r="W121" s="78"/>
      <c r="X121" s="102"/>
      <c r="Y121" s="108">
        <v>0</v>
      </c>
      <c r="Z121" s="100">
        <f t="shared" si="52"/>
        <v>0</v>
      </c>
      <c r="AA121" s="163">
        <v>7000</v>
      </c>
      <c r="AB121" s="163">
        <v>0</v>
      </c>
      <c r="AC121" s="100">
        <f t="shared" si="53"/>
        <v>7000</v>
      </c>
      <c r="AD121" s="163"/>
      <c r="AE121" s="163">
        <v>0</v>
      </c>
      <c r="AF121" s="102">
        <f t="shared" si="54"/>
        <v>0</v>
      </c>
      <c r="AG121" s="163">
        <v>0</v>
      </c>
      <c r="AH121" s="133">
        <v>6678.55</v>
      </c>
      <c r="AI121" s="88">
        <f t="shared" si="55"/>
        <v>-6678.55</v>
      </c>
      <c r="AJ121" s="88"/>
      <c r="AK121" s="88">
        <v>0</v>
      </c>
      <c r="AL121" s="88"/>
      <c r="AM121" s="88">
        <v>0</v>
      </c>
      <c r="AN121" s="88">
        <v>0</v>
      </c>
      <c r="AO121" s="88">
        <v>0</v>
      </c>
      <c r="AP121" s="88">
        <v>0</v>
      </c>
      <c r="AQ121" s="88">
        <v>0</v>
      </c>
      <c r="AR121" s="88">
        <v>0</v>
      </c>
      <c r="AS121" s="88">
        <v>0</v>
      </c>
      <c r="AT121" s="88">
        <v>0</v>
      </c>
      <c r="AU121" s="88">
        <v>0</v>
      </c>
      <c r="AV121" s="88">
        <v>0</v>
      </c>
      <c r="AW121" s="88">
        <v>0</v>
      </c>
      <c r="AX121" s="88">
        <v>0</v>
      </c>
      <c r="AY121" s="88">
        <v>0</v>
      </c>
      <c r="AZ121" s="88"/>
      <c r="BA121" s="88">
        <f t="shared" si="60"/>
        <v>0</v>
      </c>
      <c r="BB121" s="88">
        <f t="shared" si="61"/>
        <v>7000</v>
      </c>
      <c r="BC121" s="196">
        <f t="shared" si="62"/>
        <v>-321</v>
      </c>
      <c r="BD121" s="89">
        <f t="shared" si="63"/>
        <v>6678.55</v>
      </c>
      <c r="BE121" s="90"/>
      <c r="BF121" s="118"/>
      <c r="BG121" s="15"/>
    </row>
    <row r="122" spans="1:59" ht="42" hidden="1">
      <c r="A122" s="192">
        <v>68</v>
      </c>
      <c r="B122" s="193" t="s">
        <v>4</v>
      </c>
      <c r="C122" s="93" t="s">
        <v>47</v>
      </c>
      <c r="D122" s="180" t="s">
        <v>182</v>
      </c>
      <c r="E122" s="78">
        <v>33285117</v>
      </c>
      <c r="F122" s="78"/>
      <c r="G122" s="78">
        <v>0</v>
      </c>
      <c r="H122" s="78">
        <v>0</v>
      </c>
      <c r="I122" s="78">
        <f t="shared" si="44"/>
        <v>0</v>
      </c>
      <c r="J122" s="78">
        <f t="shared" si="45"/>
        <v>33285117</v>
      </c>
      <c r="K122" s="78">
        <f t="shared" si="46"/>
        <v>0</v>
      </c>
      <c r="L122" s="78">
        <f t="shared" si="47"/>
        <v>33285117</v>
      </c>
      <c r="M122" s="79">
        <v>0</v>
      </c>
      <c r="N122" s="189">
        <f t="shared" si="48"/>
        <v>0</v>
      </c>
      <c r="O122" s="189">
        <f t="shared" si="49"/>
        <v>33285117</v>
      </c>
      <c r="P122" s="189">
        <f t="shared" si="50"/>
        <v>0</v>
      </c>
      <c r="Q122" s="190" t="str">
        <f t="shared" si="51"/>
        <v>X Asignar</v>
      </c>
      <c r="R122" s="190"/>
      <c r="S122" s="202"/>
      <c r="T122" s="202"/>
      <c r="U122" s="202"/>
      <c r="V122" s="198"/>
      <c r="W122" s="202"/>
      <c r="X122" s="186"/>
      <c r="Y122" s="108"/>
      <c r="Z122" s="100">
        <f t="shared" si="52"/>
        <v>0</v>
      </c>
      <c r="AA122" s="186"/>
      <c r="AB122" s="186"/>
      <c r="AC122" s="100">
        <f t="shared" si="53"/>
        <v>0</v>
      </c>
      <c r="AD122" s="186"/>
      <c r="AE122" s="186"/>
      <c r="AF122" s="102">
        <f t="shared" si="54"/>
        <v>0</v>
      </c>
      <c r="AG122" s="186"/>
      <c r="AH122" s="87"/>
      <c r="AI122" s="88">
        <f t="shared" si="55"/>
        <v>0</v>
      </c>
      <c r="AJ122" s="88"/>
      <c r="AK122" s="88"/>
      <c r="AL122" s="88"/>
      <c r="AM122" s="88"/>
      <c r="AN122" s="88"/>
      <c r="AO122" s="88">
        <f t="shared" si="56"/>
        <v>0</v>
      </c>
      <c r="AP122" s="88"/>
      <c r="AQ122" s="88"/>
      <c r="AR122" s="88">
        <f t="shared" si="57"/>
        <v>0</v>
      </c>
      <c r="AS122" s="88"/>
      <c r="AT122" s="88"/>
      <c r="AU122" s="88">
        <f t="shared" si="58"/>
        <v>0</v>
      </c>
      <c r="AV122" s="88"/>
      <c r="AW122" s="88"/>
      <c r="AX122" s="88">
        <f t="shared" si="59"/>
        <v>0</v>
      </c>
      <c r="AY122" s="88"/>
      <c r="AZ122" s="88"/>
      <c r="BA122" s="88">
        <f t="shared" si="60"/>
        <v>0</v>
      </c>
      <c r="BB122" s="88">
        <f t="shared" si="61"/>
        <v>0</v>
      </c>
      <c r="BC122" s="82">
        <f t="shared" si="62"/>
        <v>0</v>
      </c>
      <c r="BD122" s="89">
        <f t="shared" si="63"/>
        <v>0</v>
      </c>
      <c r="BE122" s="90"/>
      <c r="BF122" s="104"/>
      <c r="BG122" s="92" t="s">
        <v>46</v>
      </c>
    </row>
    <row r="123" spans="1:59" ht="31.5" hidden="1">
      <c r="A123" s="195">
        <v>69</v>
      </c>
      <c r="B123" s="193" t="s">
        <v>4</v>
      </c>
      <c r="C123" s="93" t="s">
        <v>47</v>
      </c>
      <c r="D123" s="180" t="s">
        <v>183</v>
      </c>
      <c r="E123" s="78">
        <v>915156</v>
      </c>
      <c r="F123" s="78"/>
      <c r="G123" s="78">
        <v>0</v>
      </c>
      <c r="H123" s="78">
        <v>7000</v>
      </c>
      <c r="I123" s="78">
        <f t="shared" si="44"/>
        <v>0</v>
      </c>
      <c r="J123" s="78">
        <f t="shared" si="45"/>
        <v>908156</v>
      </c>
      <c r="K123" s="78">
        <f t="shared" si="46"/>
        <v>7000</v>
      </c>
      <c r="L123" s="78">
        <f t="shared" si="47"/>
        <v>908156</v>
      </c>
      <c r="M123" s="79">
        <v>0</v>
      </c>
      <c r="N123" s="175">
        <f t="shared" si="48"/>
        <v>7000</v>
      </c>
      <c r="O123" s="175">
        <f t="shared" si="49"/>
        <v>908156</v>
      </c>
      <c r="P123" s="175">
        <f t="shared" si="50"/>
        <v>0.764896913750224</v>
      </c>
      <c r="Q123" s="176" t="str">
        <f t="shared" si="51"/>
        <v>X Asignar</v>
      </c>
      <c r="R123" s="176"/>
      <c r="S123" s="200"/>
      <c r="T123" s="200"/>
      <c r="U123" s="200"/>
      <c r="V123" s="198"/>
      <c r="W123" s="200"/>
      <c r="X123" s="163"/>
      <c r="Y123" s="108"/>
      <c r="Z123" s="100">
        <f t="shared" si="52"/>
        <v>0</v>
      </c>
      <c r="AA123" s="163"/>
      <c r="AB123" s="163"/>
      <c r="AC123" s="100">
        <f t="shared" si="53"/>
        <v>0</v>
      </c>
      <c r="AD123" s="163"/>
      <c r="AE123" s="163"/>
      <c r="AF123" s="102">
        <f t="shared" si="54"/>
        <v>0</v>
      </c>
      <c r="AG123" s="163"/>
      <c r="AH123" s="87"/>
      <c r="AI123" s="88">
        <f t="shared" si="55"/>
        <v>0</v>
      </c>
      <c r="AJ123" s="88"/>
      <c r="AK123" s="88"/>
      <c r="AL123" s="88"/>
      <c r="AM123" s="88"/>
      <c r="AN123" s="88"/>
      <c r="AO123" s="88">
        <f t="shared" si="56"/>
        <v>0</v>
      </c>
      <c r="AP123" s="88"/>
      <c r="AQ123" s="88"/>
      <c r="AR123" s="88">
        <f t="shared" si="57"/>
        <v>0</v>
      </c>
      <c r="AS123" s="88"/>
      <c r="AT123" s="88"/>
      <c r="AU123" s="88">
        <f t="shared" si="58"/>
        <v>0</v>
      </c>
      <c r="AV123" s="88"/>
      <c r="AW123" s="88"/>
      <c r="AX123" s="88">
        <f t="shared" si="59"/>
        <v>0</v>
      </c>
      <c r="AY123" s="88"/>
      <c r="AZ123" s="88"/>
      <c r="BA123" s="88">
        <f t="shared" si="60"/>
        <v>0</v>
      </c>
      <c r="BB123" s="88">
        <f t="shared" si="61"/>
        <v>0</v>
      </c>
      <c r="BC123" s="82">
        <f t="shared" si="62"/>
        <v>0</v>
      </c>
      <c r="BD123" s="89">
        <f t="shared" si="63"/>
        <v>0</v>
      </c>
      <c r="BE123" s="90"/>
      <c r="BF123" s="104"/>
      <c r="BG123" s="15"/>
    </row>
    <row r="124" spans="1:59" ht="31.5" hidden="1">
      <c r="A124" s="195">
        <v>70</v>
      </c>
      <c r="B124" s="193" t="s">
        <v>4</v>
      </c>
      <c r="C124" s="93" t="s">
        <v>47</v>
      </c>
      <c r="D124" s="180" t="s">
        <v>184</v>
      </c>
      <c r="E124" s="78">
        <v>1828068</v>
      </c>
      <c r="F124" s="78"/>
      <c r="G124" s="78">
        <v>0</v>
      </c>
      <c r="H124" s="78">
        <v>43297.91</v>
      </c>
      <c r="I124" s="78">
        <f t="shared" si="44"/>
        <v>0</v>
      </c>
      <c r="J124" s="78">
        <f t="shared" si="45"/>
        <v>1784770.09</v>
      </c>
      <c r="K124" s="78">
        <f t="shared" si="46"/>
        <v>43297.91</v>
      </c>
      <c r="L124" s="78">
        <f t="shared" si="47"/>
        <v>1784770.09</v>
      </c>
      <c r="M124" s="79">
        <v>0</v>
      </c>
      <c r="N124" s="175">
        <f t="shared" si="48"/>
        <v>43297.91</v>
      </c>
      <c r="O124" s="175">
        <f t="shared" si="49"/>
        <v>1784770.09</v>
      </c>
      <c r="P124" s="175">
        <f t="shared" si="50"/>
        <v>2.3685065325797514</v>
      </c>
      <c r="Q124" s="176" t="str">
        <f t="shared" si="51"/>
        <v>X Asignar</v>
      </c>
      <c r="R124" s="176"/>
      <c r="S124" s="200"/>
      <c r="T124" s="200"/>
      <c r="U124" s="200"/>
      <c r="V124" s="198"/>
      <c r="W124" s="200"/>
      <c r="X124" s="163"/>
      <c r="Y124" s="108"/>
      <c r="Z124" s="100">
        <f t="shared" si="52"/>
        <v>0</v>
      </c>
      <c r="AA124" s="163"/>
      <c r="AB124" s="163"/>
      <c r="AC124" s="100">
        <f t="shared" si="53"/>
        <v>0</v>
      </c>
      <c r="AD124" s="163"/>
      <c r="AE124" s="163"/>
      <c r="AF124" s="102">
        <f t="shared" si="54"/>
        <v>0</v>
      </c>
      <c r="AG124" s="163"/>
      <c r="AH124" s="87"/>
      <c r="AI124" s="88">
        <f t="shared" si="55"/>
        <v>0</v>
      </c>
      <c r="AJ124" s="88"/>
      <c r="AK124" s="88"/>
      <c r="AL124" s="88"/>
      <c r="AM124" s="88"/>
      <c r="AN124" s="88"/>
      <c r="AO124" s="88">
        <f t="shared" si="56"/>
        <v>0</v>
      </c>
      <c r="AP124" s="88"/>
      <c r="AQ124" s="88"/>
      <c r="AR124" s="88">
        <f t="shared" si="57"/>
        <v>0</v>
      </c>
      <c r="AS124" s="88"/>
      <c r="AT124" s="88"/>
      <c r="AU124" s="88">
        <f t="shared" si="58"/>
        <v>0</v>
      </c>
      <c r="AV124" s="88"/>
      <c r="AW124" s="88"/>
      <c r="AX124" s="88">
        <f t="shared" si="59"/>
        <v>0</v>
      </c>
      <c r="AY124" s="88"/>
      <c r="AZ124" s="88"/>
      <c r="BA124" s="88">
        <f t="shared" si="60"/>
        <v>0</v>
      </c>
      <c r="BB124" s="88">
        <f t="shared" si="61"/>
        <v>0</v>
      </c>
      <c r="BC124" s="82">
        <f t="shared" si="62"/>
        <v>0</v>
      </c>
      <c r="BD124" s="89">
        <f t="shared" si="63"/>
        <v>0</v>
      </c>
      <c r="BE124" s="90"/>
      <c r="BF124" s="104"/>
      <c r="BG124" s="15"/>
    </row>
    <row r="125" spans="1:59" ht="42" hidden="1">
      <c r="A125" s="93">
        <v>78</v>
      </c>
      <c r="B125" s="193" t="s">
        <v>4</v>
      </c>
      <c r="C125" s="93" t="s">
        <v>47</v>
      </c>
      <c r="D125" s="180" t="s">
        <v>185</v>
      </c>
      <c r="E125" s="78">
        <v>808437</v>
      </c>
      <c r="F125" s="78"/>
      <c r="G125" s="78">
        <v>0</v>
      </c>
      <c r="H125" s="78">
        <v>7000</v>
      </c>
      <c r="I125" s="78">
        <f t="shared" si="44"/>
        <v>0</v>
      </c>
      <c r="J125" s="78">
        <f t="shared" si="45"/>
        <v>801437</v>
      </c>
      <c r="K125" s="78">
        <f t="shared" si="46"/>
        <v>7000</v>
      </c>
      <c r="L125" s="78">
        <f t="shared" si="47"/>
        <v>801437</v>
      </c>
      <c r="M125" s="79">
        <v>0</v>
      </c>
      <c r="N125" s="80">
        <f t="shared" si="48"/>
        <v>7000</v>
      </c>
      <c r="O125" s="80">
        <f t="shared" si="49"/>
        <v>801437</v>
      </c>
      <c r="P125" s="80">
        <f t="shared" si="50"/>
        <v>0.8658683360608186</v>
      </c>
      <c r="Q125" s="81" t="str">
        <f t="shared" si="51"/>
        <v>X Asignar</v>
      </c>
      <c r="R125" s="81"/>
      <c r="S125" s="78"/>
      <c r="T125" s="78"/>
      <c r="U125" s="78"/>
      <c r="V125" s="198"/>
      <c r="W125" s="78"/>
      <c r="X125" s="102">
        <v>29971</v>
      </c>
      <c r="Y125" s="108"/>
      <c r="Z125" s="100">
        <f t="shared" si="52"/>
        <v>29971</v>
      </c>
      <c r="AA125" s="102">
        <v>0</v>
      </c>
      <c r="AB125" s="102"/>
      <c r="AC125" s="100">
        <f t="shared" si="53"/>
        <v>0</v>
      </c>
      <c r="AD125" s="102">
        <v>0</v>
      </c>
      <c r="AE125" s="102"/>
      <c r="AF125" s="102">
        <f t="shared" si="54"/>
        <v>0</v>
      </c>
      <c r="AG125" s="102"/>
      <c r="AH125" s="87"/>
      <c r="AI125" s="88">
        <f t="shared" si="55"/>
        <v>0</v>
      </c>
      <c r="AJ125" s="88"/>
      <c r="AK125" s="88"/>
      <c r="AL125" s="88"/>
      <c r="AM125" s="88"/>
      <c r="AN125" s="88"/>
      <c r="AO125" s="88">
        <f t="shared" si="56"/>
        <v>0</v>
      </c>
      <c r="AP125" s="88"/>
      <c r="AQ125" s="88"/>
      <c r="AR125" s="88">
        <f t="shared" si="57"/>
        <v>0</v>
      </c>
      <c r="AS125" s="88"/>
      <c r="AT125" s="88"/>
      <c r="AU125" s="88">
        <f t="shared" si="58"/>
        <v>0</v>
      </c>
      <c r="AV125" s="88"/>
      <c r="AW125" s="88"/>
      <c r="AX125" s="88">
        <f t="shared" si="59"/>
        <v>0</v>
      </c>
      <c r="AY125" s="88"/>
      <c r="AZ125" s="88"/>
      <c r="BA125" s="88">
        <f t="shared" si="60"/>
        <v>0</v>
      </c>
      <c r="BB125" s="88">
        <f t="shared" si="61"/>
        <v>29971</v>
      </c>
      <c r="BC125" s="82">
        <f t="shared" si="62"/>
        <v>-29971</v>
      </c>
      <c r="BD125" s="89">
        <f t="shared" si="63"/>
        <v>0</v>
      </c>
      <c r="BE125" s="90"/>
      <c r="BF125" s="118" t="s">
        <v>186</v>
      </c>
      <c r="BG125" s="15"/>
    </row>
    <row r="126" spans="1:59" ht="42" hidden="1">
      <c r="A126" s="195"/>
      <c r="B126" s="193" t="s">
        <v>3</v>
      </c>
      <c r="C126" s="93" t="s">
        <v>47</v>
      </c>
      <c r="D126" s="171" t="s">
        <v>187</v>
      </c>
      <c r="E126" s="181">
        <v>1656026</v>
      </c>
      <c r="F126" s="78"/>
      <c r="G126" s="78"/>
      <c r="H126" s="78"/>
      <c r="I126" s="78">
        <f t="shared" si="44"/>
        <v>0</v>
      </c>
      <c r="J126" s="78">
        <f t="shared" si="45"/>
        <v>1656026</v>
      </c>
      <c r="K126" s="78">
        <f t="shared" si="46"/>
        <v>0</v>
      </c>
      <c r="L126" s="78">
        <f t="shared" si="47"/>
        <v>1656026</v>
      </c>
      <c r="M126" s="79">
        <v>0</v>
      </c>
      <c r="N126" s="172"/>
      <c r="O126" s="172"/>
      <c r="P126" s="172"/>
      <c r="Q126" s="173"/>
      <c r="R126" s="173"/>
      <c r="S126" s="203">
        <v>0</v>
      </c>
      <c r="T126" s="203"/>
      <c r="U126" s="203"/>
      <c r="V126" s="203">
        <v>0</v>
      </c>
      <c r="W126" s="203"/>
      <c r="X126" s="134">
        <v>0</v>
      </c>
      <c r="Y126" s="134"/>
      <c r="Z126" s="100">
        <f t="shared" si="52"/>
        <v>0</v>
      </c>
      <c r="AA126" s="134">
        <v>0</v>
      </c>
      <c r="AB126" s="134"/>
      <c r="AC126" s="100">
        <f t="shared" si="53"/>
        <v>0</v>
      </c>
      <c r="AD126" s="122">
        <v>0</v>
      </c>
      <c r="AE126" s="122"/>
      <c r="AF126" s="102">
        <f t="shared" si="54"/>
        <v>0</v>
      </c>
      <c r="AG126" s="122"/>
      <c r="AH126" s="88"/>
      <c r="AI126" s="88">
        <f t="shared" si="55"/>
        <v>0</v>
      </c>
      <c r="AJ126" s="88"/>
      <c r="AK126" s="88"/>
      <c r="AL126" s="88"/>
      <c r="AM126" s="88"/>
      <c r="AN126" s="88"/>
      <c r="AO126" s="88"/>
      <c r="AP126" s="88"/>
      <c r="AQ126" s="88"/>
      <c r="AR126" s="88"/>
      <c r="AS126" s="88"/>
      <c r="AT126" s="88"/>
      <c r="AU126" s="88"/>
      <c r="AV126" s="88"/>
      <c r="AW126" s="88"/>
      <c r="AX126" s="88"/>
      <c r="AY126" s="88"/>
      <c r="AZ126" s="88"/>
      <c r="BA126" s="88"/>
      <c r="BB126" s="88">
        <f t="shared" si="61"/>
        <v>0</v>
      </c>
      <c r="BC126" s="89">
        <f t="shared" si="62"/>
        <v>0</v>
      </c>
      <c r="BD126" s="89">
        <f t="shared" si="63"/>
        <v>0</v>
      </c>
      <c r="BE126" s="90"/>
      <c r="BF126" s="109" t="s">
        <v>188</v>
      </c>
      <c r="BG126" s="15"/>
    </row>
    <row r="127" spans="1:59" ht="52.5" hidden="1">
      <c r="A127" s="195"/>
      <c r="B127" s="193" t="s">
        <v>3</v>
      </c>
      <c r="C127" s="93" t="s">
        <v>47</v>
      </c>
      <c r="D127" s="171" t="s">
        <v>189</v>
      </c>
      <c r="E127" s="78">
        <v>2475669</v>
      </c>
      <c r="F127" s="78"/>
      <c r="G127" s="78"/>
      <c r="H127" s="78"/>
      <c r="I127" s="78">
        <f t="shared" si="44"/>
        <v>0</v>
      </c>
      <c r="J127" s="78">
        <f t="shared" si="45"/>
        <v>2475669</v>
      </c>
      <c r="K127" s="78">
        <f t="shared" si="46"/>
        <v>0</v>
      </c>
      <c r="L127" s="78">
        <f t="shared" si="47"/>
        <v>2475669</v>
      </c>
      <c r="M127" s="79">
        <v>0</v>
      </c>
      <c r="N127" s="120"/>
      <c r="O127" s="120"/>
      <c r="P127" s="120"/>
      <c r="Q127" s="121"/>
      <c r="R127" s="121"/>
      <c r="S127" s="122">
        <v>0</v>
      </c>
      <c r="T127" s="203"/>
      <c r="U127" s="203"/>
      <c r="V127" s="164">
        <v>0</v>
      </c>
      <c r="W127" s="203"/>
      <c r="X127" s="134">
        <v>0</v>
      </c>
      <c r="Y127" s="204"/>
      <c r="Z127" s="100">
        <f t="shared" si="52"/>
        <v>0</v>
      </c>
      <c r="AA127" s="134">
        <v>0</v>
      </c>
      <c r="AB127" s="134"/>
      <c r="AC127" s="100">
        <f t="shared" si="53"/>
        <v>0</v>
      </c>
      <c r="AD127" s="122">
        <v>0</v>
      </c>
      <c r="AE127" s="122"/>
      <c r="AF127" s="102">
        <f t="shared" si="54"/>
        <v>0</v>
      </c>
      <c r="AG127" s="122"/>
      <c r="AH127" s="88"/>
      <c r="AI127" s="88">
        <f t="shared" si="55"/>
        <v>0</v>
      </c>
      <c r="AJ127" s="88"/>
      <c r="AK127" s="88"/>
      <c r="AL127" s="88"/>
      <c r="AM127" s="88"/>
      <c r="AN127" s="88"/>
      <c r="AO127" s="88"/>
      <c r="AP127" s="88"/>
      <c r="AQ127" s="88"/>
      <c r="AR127" s="88"/>
      <c r="AS127" s="88"/>
      <c r="AT127" s="88"/>
      <c r="AU127" s="88"/>
      <c r="AV127" s="88"/>
      <c r="AW127" s="88"/>
      <c r="AX127" s="88"/>
      <c r="AY127" s="88"/>
      <c r="AZ127" s="88"/>
      <c r="BA127" s="88"/>
      <c r="BB127" s="88">
        <f t="shared" si="61"/>
        <v>0</v>
      </c>
      <c r="BC127" s="89">
        <f t="shared" si="62"/>
        <v>0</v>
      </c>
      <c r="BD127" s="89">
        <f t="shared" si="63"/>
        <v>0</v>
      </c>
      <c r="BE127" s="90"/>
      <c r="BF127" s="109" t="s">
        <v>188</v>
      </c>
      <c r="BG127" s="15"/>
    </row>
    <row r="128" spans="1:59" ht="42" hidden="1">
      <c r="A128" s="195"/>
      <c r="B128" s="193" t="s">
        <v>3</v>
      </c>
      <c r="C128" s="93" t="s">
        <v>47</v>
      </c>
      <c r="D128" s="171" t="s">
        <v>190</v>
      </c>
      <c r="E128" s="78">
        <v>246950</v>
      </c>
      <c r="F128" s="78"/>
      <c r="G128" s="78"/>
      <c r="H128" s="78"/>
      <c r="I128" s="78">
        <f t="shared" si="44"/>
        <v>0</v>
      </c>
      <c r="J128" s="78">
        <f t="shared" si="45"/>
        <v>246950</v>
      </c>
      <c r="K128" s="78">
        <f t="shared" si="46"/>
        <v>0</v>
      </c>
      <c r="L128" s="78">
        <f t="shared" si="47"/>
        <v>246950</v>
      </c>
      <c r="M128" s="79">
        <v>0</v>
      </c>
      <c r="N128" s="120"/>
      <c r="O128" s="120"/>
      <c r="P128" s="120"/>
      <c r="Q128" s="121"/>
      <c r="R128" s="121"/>
      <c r="S128" s="122">
        <v>0</v>
      </c>
      <c r="T128" s="122"/>
      <c r="U128" s="122"/>
      <c r="V128" s="122">
        <v>0</v>
      </c>
      <c r="W128" s="122"/>
      <c r="X128" s="134">
        <v>0</v>
      </c>
      <c r="Y128" s="204"/>
      <c r="Z128" s="100">
        <f t="shared" si="52"/>
        <v>0</v>
      </c>
      <c r="AA128" s="134">
        <v>0</v>
      </c>
      <c r="AB128" s="134"/>
      <c r="AC128" s="100">
        <f t="shared" si="53"/>
        <v>0</v>
      </c>
      <c r="AD128" s="122">
        <v>0</v>
      </c>
      <c r="AE128" s="122"/>
      <c r="AF128" s="102">
        <f t="shared" si="54"/>
        <v>0</v>
      </c>
      <c r="AG128" s="122"/>
      <c r="AH128" s="88"/>
      <c r="AI128" s="88">
        <f t="shared" si="55"/>
        <v>0</v>
      </c>
      <c r="AJ128" s="88"/>
      <c r="AK128" s="88"/>
      <c r="AL128" s="88"/>
      <c r="AM128" s="88"/>
      <c r="AN128" s="88"/>
      <c r="AO128" s="88"/>
      <c r="AP128" s="88"/>
      <c r="AQ128" s="88"/>
      <c r="AR128" s="88"/>
      <c r="AS128" s="88"/>
      <c r="AT128" s="88"/>
      <c r="AU128" s="88"/>
      <c r="AV128" s="88"/>
      <c r="AW128" s="88"/>
      <c r="AX128" s="88"/>
      <c r="AY128" s="88"/>
      <c r="AZ128" s="88"/>
      <c r="BA128" s="88"/>
      <c r="BB128" s="88">
        <f t="shared" si="61"/>
        <v>0</v>
      </c>
      <c r="BC128" s="89">
        <f t="shared" si="62"/>
        <v>0</v>
      </c>
      <c r="BD128" s="89">
        <f t="shared" si="63"/>
        <v>0</v>
      </c>
      <c r="BE128" s="90"/>
      <c r="BF128" s="109" t="s">
        <v>191</v>
      </c>
      <c r="BG128" s="15"/>
    </row>
    <row r="129" spans="1:59" ht="42" hidden="1">
      <c r="A129" s="195"/>
      <c r="B129" s="193" t="s">
        <v>3</v>
      </c>
      <c r="C129" s="93" t="s">
        <v>47</v>
      </c>
      <c r="D129" s="171" t="s">
        <v>192</v>
      </c>
      <c r="E129" s="78">
        <v>441781</v>
      </c>
      <c r="F129" s="78"/>
      <c r="G129" s="78"/>
      <c r="H129" s="78"/>
      <c r="I129" s="78">
        <f t="shared" si="44"/>
        <v>0</v>
      </c>
      <c r="J129" s="78">
        <f t="shared" si="45"/>
        <v>441781</v>
      </c>
      <c r="K129" s="78">
        <f t="shared" si="46"/>
        <v>0</v>
      </c>
      <c r="L129" s="78">
        <f t="shared" si="47"/>
        <v>441781</v>
      </c>
      <c r="M129" s="79">
        <v>0</v>
      </c>
      <c r="N129" s="120"/>
      <c r="O129" s="120"/>
      <c r="P129" s="120"/>
      <c r="Q129" s="121"/>
      <c r="R129" s="121"/>
      <c r="S129" s="122">
        <v>0</v>
      </c>
      <c r="T129" s="203"/>
      <c r="U129" s="203"/>
      <c r="V129" s="203">
        <v>0</v>
      </c>
      <c r="W129" s="203"/>
      <c r="X129" s="134">
        <v>0</v>
      </c>
      <c r="Y129" s="134"/>
      <c r="Z129" s="100">
        <f t="shared" si="52"/>
        <v>0</v>
      </c>
      <c r="AA129" s="134">
        <v>0</v>
      </c>
      <c r="AB129" s="134"/>
      <c r="AC129" s="100">
        <f t="shared" si="53"/>
        <v>0</v>
      </c>
      <c r="AD129" s="122">
        <v>0</v>
      </c>
      <c r="AE129" s="122"/>
      <c r="AF129" s="102">
        <f t="shared" si="54"/>
        <v>0</v>
      </c>
      <c r="AG129" s="122"/>
      <c r="AH129" s="88"/>
      <c r="AI129" s="88">
        <f t="shared" si="55"/>
        <v>0</v>
      </c>
      <c r="AJ129" s="88"/>
      <c r="AK129" s="88"/>
      <c r="AL129" s="88"/>
      <c r="AM129" s="88"/>
      <c r="AN129" s="88"/>
      <c r="AO129" s="88"/>
      <c r="AP129" s="88"/>
      <c r="AQ129" s="88"/>
      <c r="AR129" s="88"/>
      <c r="AS129" s="88"/>
      <c r="AT129" s="88"/>
      <c r="AU129" s="88"/>
      <c r="AV129" s="88"/>
      <c r="AW129" s="88"/>
      <c r="AX129" s="88"/>
      <c r="AY129" s="88"/>
      <c r="AZ129" s="88"/>
      <c r="BA129" s="88"/>
      <c r="BB129" s="88">
        <f t="shared" si="61"/>
        <v>0</v>
      </c>
      <c r="BC129" s="89">
        <f t="shared" si="62"/>
        <v>0</v>
      </c>
      <c r="BD129" s="89">
        <f t="shared" si="63"/>
        <v>0</v>
      </c>
      <c r="BE129" s="90"/>
      <c r="BF129" s="109" t="s">
        <v>193</v>
      </c>
      <c r="BG129" s="15"/>
    </row>
    <row r="130" spans="1:59" ht="63.75" customHeight="1" hidden="1">
      <c r="A130" s="195"/>
      <c r="B130" s="193" t="s">
        <v>1</v>
      </c>
      <c r="C130" s="93" t="s">
        <v>47</v>
      </c>
      <c r="D130" s="171" t="s">
        <v>194</v>
      </c>
      <c r="E130" s="78">
        <v>1883545</v>
      </c>
      <c r="F130" s="78"/>
      <c r="G130" s="78"/>
      <c r="H130" s="78"/>
      <c r="I130" s="78">
        <f t="shared" si="44"/>
        <v>0</v>
      </c>
      <c r="J130" s="78">
        <f t="shared" si="45"/>
        <v>1883545</v>
      </c>
      <c r="K130" s="78">
        <f t="shared" si="46"/>
        <v>0</v>
      </c>
      <c r="L130" s="78">
        <f t="shared" si="47"/>
        <v>1883545</v>
      </c>
      <c r="M130" s="79">
        <v>0</v>
      </c>
      <c r="N130" s="172"/>
      <c r="O130" s="172"/>
      <c r="P130" s="172"/>
      <c r="Q130" s="173"/>
      <c r="R130" s="173"/>
      <c r="S130" s="203">
        <v>0</v>
      </c>
      <c r="T130" s="203"/>
      <c r="U130" s="203"/>
      <c r="V130" s="203">
        <v>0</v>
      </c>
      <c r="W130" s="203"/>
      <c r="X130" s="122">
        <v>0</v>
      </c>
      <c r="Y130" s="122"/>
      <c r="Z130" s="100">
        <f t="shared" si="52"/>
        <v>0</v>
      </c>
      <c r="AA130" s="122">
        <v>0</v>
      </c>
      <c r="AB130" s="122"/>
      <c r="AC130" s="100">
        <f t="shared" si="53"/>
        <v>0</v>
      </c>
      <c r="AD130" s="122">
        <v>0</v>
      </c>
      <c r="AE130" s="122"/>
      <c r="AF130" s="102">
        <f t="shared" si="54"/>
        <v>0</v>
      </c>
      <c r="AG130" s="122">
        <v>0</v>
      </c>
      <c r="AH130" s="88"/>
      <c r="AI130" s="88">
        <f t="shared" si="55"/>
        <v>0</v>
      </c>
      <c r="AJ130" s="88">
        <v>0</v>
      </c>
      <c r="AK130" s="88"/>
      <c r="AL130" s="88">
        <f>AJ130-AK130</f>
        <v>0</v>
      </c>
      <c r="AM130" s="88">
        <v>0</v>
      </c>
      <c r="AN130" s="88"/>
      <c r="AO130" s="88">
        <f t="shared" si="56"/>
        <v>0</v>
      </c>
      <c r="AP130" s="88">
        <v>0</v>
      </c>
      <c r="AQ130" s="88"/>
      <c r="AR130" s="88">
        <f t="shared" si="57"/>
        <v>0</v>
      </c>
      <c r="AS130" s="88">
        <v>0</v>
      </c>
      <c r="AT130" s="88"/>
      <c r="AU130" s="88">
        <f t="shared" si="58"/>
        <v>0</v>
      </c>
      <c r="AV130" s="88">
        <v>0</v>
      </c>
      <c r="AW130" s="88"/>
      <c r="AX130" s="88">
        <f t="shared" si="59"/>
        <v>0</v>
      </c>
      <c r="AY130" s="88">
        <v>0</v>
      </c>
      <c r="AZ130" s="88"/>
      <c r="BA130" s="88">
        <f t="shared" si="60"/>
        <v>0</v>
      </c>
      <c r="BB130" s="88">
        <f t="shared" si="61"/>
        <v>0</v>
      </c>
      <c r="BC130" s="89">
        <f t="shared" si="62"/>
        <v>0</v>
      </c>
      <c r="BD130" s="89">
        <f t="shared" si="63"/>
        <v>0</v>
      </c>
      <c r="BE130" s="90"/>
      <c r="BF130" s="109"/>
      <c r="BG130" s="15"/>
    </row>
    <row r="131" spans="1:59" ht="21" hidden="1">
      <c r="A131" s="197">
        <v>28</v>
      </c>
      <c r="B131" s="193" t="s">
        <v>4</v>
      </c>
      <c r="C131" s="93" t="s">
        <v>47</v>
      </c>
      <c r="D131" s="180" t="s">
        <v>195</v>
      </c>
      <c r="E131" s="110">
        <v>1044444</v>
      </c>
      <c r="F131" s="110"/>
      <c r="G131" s="110">
        <v>1401887</v>
      </c>
      <c r="H131" s="110">
        <v>78919.72</v>
      </c>
      <c r="I131" s="78">
        <f t="shared" si="44"/>
        <v>0</v>
      </c>
      <c r="J131" s="78">
        <f t="shared" si="45"/>
        <v>-436362.72</v>
      </c>
      <c r="K131" s="78">
        <f t="shared" si="46"/>
        <v>1480806.72</v>
      </c>
      <c r="L131" s="78">
        <f t="shared" si="47"/>
        <v>-436362.72</v>
      </c>
      <c r="M131" s="79"/>
      <c r="N131" s="182">
        <f>G131+H131+M131</f>
        <v>1480806.72</v>
      </c>
      <c r="O131" s="182">
        <f>E131-N131</f>
        <v>-436362.72</v>
      </c>
      <c r="P131" s="182">
        <f>N131/E131*100</f>
        <v>141.77942714018178</v>
      </c>
      <c r="Q131" s="83" t="str">
        <f>IF(O131&gt;0,"X Asignar","Se excedió")</f>
        <v>Se excedió</v>
      </c>
      <c r="R131" s="83"/>
      <c r="S131" s="199"/>
      <c r="T131" s="199"/>
      <c r="U131" s="199"/>
      <c r="V131" s="199"/>
      <c r="W131" s="199"/>
      <c r="X131" s="88">
        <v>0</v>
      </c>
      <c r="Y131" s="108"/>
      <c r="Z131" s="100">
        <f t="shared" si="52"/>
        <v>0</v>
      </c>
      <c r="AA131" s="88">
        <v>0</v>
      </c>
      <c r="AB131" s="88"/>
      <c r="AC131" s="100">
        <f t="shared" si="53"/>
        <v>0</v>
      </c>
      <c r="AD131" s="88">
        <v>45000</v>
      </c>
      <c r="AE131" s="88"/>
      <c r="AF131" s="102">
        <f t="shared" si="54"/>
        <v>45000</v>
      </c>
      <c r="AG131" s="88"/>
      <c r="AH131" s="87"/>
      <c r="AI131" s="88">
        <f t="shared" si="55"/>
        <v>0</v>
      </c>
      <c r="AJ131" s="88"/>
      <c r="AK131" s="88"/>
      <c r="AL131" s="88"/>
      <c r="AM131" s="88">
        <v>0</v>
      </c>
      <c r="AN131" s="88"/>
      <c r="AO131" s="88">
        <f t="shared" si="56"/>
        <v>0</v>
      </c>
      <c r="AP131" s="88">
        <v>0</v>
      </c>
      <c r="AQ131" s="88"/>
      <c r="AR131" s="88">
        <f t="shared" si="57"/>
        <v>0</v>
      </c>
      <c r="AS131" s="88">
        <v>0</v>
      </c>
      <c r="AT131" s="88"/>
      <c r="AU131" s="88">
        <f t="shared" si="58"/>
        <v>0</v>
      </c>
      <c r="AV131" s="88">
        <v>0</v>
      </c>
      <c r="AW131" s="88"/>
      <c r="AX131" s="88">
        <f t="shared" si="59"/>
        <v>0</v>
      </c>
      <c r="AY131" s="88">
        <v>0</v>
      </c>
      <c r="AZ131" s="88"/>
      <c r="BA131" s="88">
        <f t="shared" si="60"/>
        <v>0</v>
      </c>
      <c r="BB131" s="88">
        <f t="shared" si="61"/>
        <v>45000</v>
      </c>
      <c r="BC131" s="89">
        <f t="shared" si="62"/>
        <v>-45000</v>
      </c>
      <c r="BD131" s="89">
        <f t="shared" si="63"/>
        <v>0</v>
      </c>
      <c r="BE131" s="90"/>
      <c r="BF131" s="104"/>
      <c r="BG131" s="15"/>
    </row>
    <row r="132" spans="1:59" ht="31.5" hidden="1">
      <c r="A132" s="93">
        <v>66</v>
      </c>
      <c r="B132" s="193" t="s">
        <v>4</v>
      </c>
      <c r="C132" s="93" t="s">
        <v>47</v>
      </c>
      <c r="D132" s="180" t="s">
        <v>196</v>
      </c>
      <c r="E132" s="78">
        <v>648013</v>
      </c>
      <c r="F132" s="78"/>
      <c r="G132" s="78">
        <v>614089</v>
      </c>
      <c r="H132" s="78">
        <v>3720</v>
      </c>
      <c r="I132" s="78">
        <f t="shared" si="44"/>
        <v>0</v>
      </c>
      <c r="J132" s="78">
        <f t="shared" si="45"/>
        <v>30204</v>
      </c>
      <c r="K132" s="78">
        <f t="shared" si="46"/>
        <v>617809</v>
      </c>
      <c r="L132" s="78">
        <f t="shared" si="47"/>
        <v>30204</v>
      </c>
      <c r="M132" s="79"/>
      <c r="N132" s="80">
        <f>G132+H132+M132</f>
        <v>617809</v>
      </c>
      <c r="O132" s="80">
        <f>E132-N132</f>
        <v>30204</v>
      </c>
      <c r="P132" s="80">
        <f>N132/E132*100</f>
        <v>95.33898239695809</v>
      </c>
      <c r="Q132" s="81" t="str">
        <f>IF(O132&gt;0,"X Asignar","Se excedió")</f>
        <v>X Asignar</v>
      </c>
      <c r="R132" s="81"/>
      <c r="S132" s="78"/>
      <c r="T132" s="78"/>
      <c r="U132" s="78"/>
      <c r="V132" s="198"/>
      <c r="W132" s="78"/>
      <c r="X132" s="102"/>
      <c r="Y132" s="205"/>
      <c r="Z132" s="100">
        <f t="shared" si="52"/>
        <v>0</v>
      </c>
      <c r="AA132" s="102"/>
      <c r="AB132" s="102"/>
      <c r="AC132" s="100">
        <f t="shared" si="53"/>
        <v>0</v>
      </c>
      <c r="AD132" s="102"/>
      <c r="AE132" s="102"/>
      <c r="AF132" s="102">
        <f t="shared" si="54"/>
        <v>0</v>
      </c>
      <c r="AG132" s="102"/>
      <c r="AH132" s="87"/>
      <c r="AI132" s="88">
        <f t="shared" si="55"/>
        <v>0</v>
      </c>
      <c r="AJ132" s="88"/>
      <c r="AK132" s="88"/>
      <c r="AL132" s="88"/>
      <c r="AM132" s="88">
        <v>100000</v>
      </c>
      <c r="AN132" s="88"/>
      <c r="AO132" s="88">
        <f t="shared" si="56"/>
        <v>100000</v>
      </c>
      <c r="AP132" s="88">
        <v>140000</v>
      </c>
      <c r="AQ132" s="88"/>
      <c r="AR132" s="88">
        <f t="shared" si="57"/>
        <v>140000</v>
      </c>
      <c r="AS132" s="88">
        <v>8500</v>
      </c>
      <c r="AT132" s="88"/>
      <c r="AU132" s="88">
        <f t="shared" si="58"/>
        <v>8500</v>
      </c>
      <c r="AV132" s="88"/>
      <c r="AW132" s="88"/>
      <c r="AX132" s="88">
        <f t="shared" si="59"/>
        <v>0</v>
      </c>
      <c r="AY132" s="88"/>
      <c r="AZ132" s="88"/>
      <c r="BA132" s="88">
        <f t="shared" si="60"/>
        <v>0</v>
      </c>
      <c r="BB132" s="88">
        <f t="shared" si="61"/>
        <v>248500</v>
      </c>
      <c r="BC132" s="82">
        <f t="shared" si="62"/>
        <v>-248500</v>
      </c>
      <c r="BD132" s="89">
        <f t="shared" si="63"/>
        <v>0</v>
      </c>
      <c r="BE132" s="90"/>
      <c r="BF132" s="118" t="s">
        <v>186</v>
      </c>
      <c r="BG132" s="15"/>
    </row>
    <row r="133" spans="1:59" ht="42" hidden="1">
      <c r="A133" s="93">
        <v>47</v>
      </c>
      <c r="B133" s="193" t="s">
        <v>4</v>
      </c>
      <c r="C133" s="93" t="s">
        <v>47</v>
      </c>
      <c r="D133" s="180" t="s">
        <v>197</v>
      </c>
      <c r="E133" s="78">
        <v>3180532</v>
      </c>
      <c r="F133" s="78"/>
      <c r="G133" s="78">
        <v>0</v>
      </c>
      <c r="H133" s="78">
        <v>15500</v>
      </c>
      <c r="I133" s="78">
        <f t="shared" si="44"/>
        <v>0</v>
      </c>
      <c r="J133" s="78">
        <f t="shared" si="45"/>
        <v>3165032</v>
      </c>
      <c r="K133" s="78">
        <f t="shared" si="46"/>
        <v>15500</v>
      </c>
      <c r="L133" s="78">
        <f t="shared" si="47"/>
        <v>3165032</v>
      </c>
      <c r="M133" s="79"/>
      <c r="N133" s="175">
        <f>G133+H133+M133</f>
        <v>15500</v>
      </c>
      <c r="O133" s="175">
        <f>E133-N133</f>
        <v>3165032</v>
      </c>
      <c r="P133" s="175">
        <f>N133/E133*100</f>
        <v>0.48733985383577333</v>
      </c>
      <c r="Q133" s="176" t="str">
        <f>IF(O133&gt;0,"X Asignar","Se excedió")</f>
        <v>X Asignar</v>
      </c>
      <c r="R133" s="176"/>
      <c r="S133" s="200"/>
      <c r="T133" s="200"/>
      <c r="U133" s="200"/>
      <c r="V133" s="198"/>
      <c r="W133" s="200"/>
      <c r="X133" s="163"/>
      <c r="Y133" s="108"/>
      <c r="Z133" s="100">
        <f t="shared" si="52"/>
        <v>0</v>
      </c>
      <c r="AA133" s="163"/>
      <c r="AB133" s="163"/>
      <c r="AC133" s="100">
        <f t="shared" si="53"/>
        <v>0</v>
      </c>
      <c r="AD133" s="163"/>
      <c r="AE133" s="163"/>
      <c r="AF133" s="102">
        <f t="shared" si="54"/>
        <v>0</v>
      </c>
      <c r="AG133" s="163"/>
      <c r="AH133" s="87"/>
      <c r="AI133" s="88">
        <f t="shared" si="55"/>
        <v>0</v>
      </c>
      <c r="AJ133" s="88"/>
      <c r="AK133" s="88"/>
      <c r="AL133" s="88"/>
      <c r="AM133" s="88">
        <v>23104.5575</v>
      </c>
      <c r="AN133" s="88"/>
      <c r="AO133" s="88">
        <f t="shared" si="56"/>
        <v>23104.5575</v>
      </c>
      <c r="AP133" s="88"/>
      <c r="AQ133" s="88"/>
      <c r="AR133" s="88">
        <f t="shared" si="57"/>
        <v>0</v>
      </c>
      <c r="AS133" s="88">
        <v>46209.115</v>
      </c>
      <c r="AT133" s="88"/>
      <c r="AU133" s="88">
        <f t="shared" si="58"/>
        <v>46209.115</v>
      </c>
      <c r="AV133" s="88">
        <v>23104.5575</v>
      </c>
      <c r="AW133" s="88"/>
      <c r="AX133" s="88">
        <f t="shared" si="59"/>
        <v>23104.5575</v>
      </c>
      <c r="AY133" s="88"/>
      <c r="AZ133" s="88"/>
      <c r="BA133" s="88">
        <f t="shared" si="60"/>
        <v>0</v>
      </c>
      <c r="BB133" s="88">
        <f t="shared" si="61"/>
        <v>92418.23</v>
      </c>
      <c r="BC133" s="82">
        <f t="shared" si="62"/>
        <v>-92418.23</v>
      </c>
      <c r="BD133" s="89">
        <f t="shared" si="63"/>
        <v>0</v>
      </c>
      <c r="BE133" s="90"/>
      <c r="BF133" s="104"/>
      <c r="BG133" s="15"/>
    </row>
    <row r="134" spans="1:59" ht="31.5" hidden="1">
      <c r="A134" s="93">
        <v>73</v>
      </c>
      <c r="B134" s="193" t="s">
        <v>4</v>
      </c>
      <c r="C134" s="93" t="s">
        <v>47</v>
      </c>
      <c r="D134" s="180" t="s">
        <v>198</v>
      </c>
      <c r="E134" s="78">
        <v>2115510</v>
      </c>
      <c r="F134" s="78"/>
      <c r="G134" s="78">
        <v>0</v>
      </c>
      <c r="H134" s="78">
        <v>7000</v>
      </c>
      <c r="I134" s="78">
        <f t="shared" si="44"/>
        <v>0</v>
      </c>
      <c r="J134" s="78">
        <f t="shared" si="45"/>
        <v>2108510</v>
      </c>
      <c r="K134" s="78">
        <f t="shared" si="46"/>
        <v>7000</v>
      </c>
      <c r="L134" s="78">
        <f t="shared" si="47"/>
        <v>2108510</v>
      </c>
      <c r="M134" s="79"/>
      <c r="N134" s="80">
        <f>G134+H134+M134</f>
        <v>7000</v>
      </c>
      <c r="O134" s="80">
        <f>E134-N134</f>
        <v>2108510</v>
      </c>
      <c r="P134" s="80">
        <f>N134/E134*100</f>
        <v>0.3308894781872929</v>
      </c>
      <c r="Q134" s="81" t="str">
        <f>IF(O134&gt;0,"X Asignar","Se excedió")</f>
        <v>X Asignar</v>
      </c>
      <c r="R134" s="81"/>
      <c r="S134" s="78"/>
      <c r="T134" s="78"/>
      <c r="U134" s="78"/>
      <c r="V134" s="198"/>
      <c r="W134" s="78"/>
      <c r="X134" s="102">
        <v>49421.92</v>
      </c>
      <c r="Y134" s="199"/>
      <c r="Z134" s="100">
        <f t="shared" si="52"/>
        <v>49421.92</v>
      </c>
      <c r="AA134" s="206"/>
      <c r="AB134" s="206"/>
      <c r="AC134" s="100">
        <f t="shared" si="53"/>
        <v>0</v>
      </c>
      <c r="AD134" s="206"/>
      <c r="AE134" s="206"/>
      <c r="AF134" s="102">
        <f t="shared" si="54"/>
        <v>0</v>
      </c>
      <c r="AG134" s="206"/>
      <c r="AH134" s="87"/>
      <c r="AI134" s="88">
        <f t="shared" si="55"/>
        <v>0</v>
      </c>
      <c r="AJ134" s="88"/>
      <c r="AK134" s="88"/>
      <c r="AL134" s="88"/>
      <c r="AM134" s="88"/>
      <c r="AN134" s="88"/>
      <c r="AO134" s="88">
        <f t="shared" si="56"/>
        <v>0</v>
      </c>
      <c r="AP134" s="88"/>
      <c r="AQ134" s="88"/>
      <c r="AR134" s="88">
        <f t="shared" si="57"/>
        <v>0</v>
      </c>
      <c r="AS134" s="88"/>
      <c r="AT134" s="88"/>
      <c r="AU134" s="88">
        <f t="shared" si="58"/>
        <v>0</v>
      </c>
      <c r="AV134" s="88"/>
      <c r="AW134" s="88"/>
      <c r="AX134" s="88">
        <f t="shared" si="59"/>
        <v>0</v>
      </c>
      <c r="AY134" s="88"/>
      <c r="AZ134" s="88"/>
      <c r="BA134" s="88">
        <f t="shared" si="60"/>
        <v>0</v>
      </c>
      <c r="BB134" s="88">
        <f t="shared" si="61"/>
        <v>49421.92</v>
      </c>
      <c r="BC134" s="82">
        <f t="shared" si="62"/>
        <v>-49421.92</v>
      </c>
      <c r="BD134" s="89">
        <f t="shared" si="63"/>
        <v>0</v>
      </c>
      <c r="BE134" s="90"/>
      <c r="BF134" s="104"/>
      <c r="BG134" s="15"/>
    </row>
    <row r="135" spans="1:59" ht="21" hidden="1">
      <c r="A135" s="93"/>
      <c r="B135" s="193" t="s">
        <v>4</v>
      </c>
      <c r="C135" s="93" t="s">
        <v>47</v>
      </c>
      <c r="D135" s="180" t="s">
        <v>199</v>
      </c>
      <c r="E135" s="95"/>
      <c r="F135" s="95"/>
      <c r="G135" s="95"/>
      <c r="H135" s="95"/>
      <c r="I135" s="78">
        <f t="shared" si="44"/>
        <v>0</v>
      </c>
      <c r="J135" s="78">
        <f t="shared" si="45"/>
        <v>0</v>
      </c>
      <c r="K135" s="78">
        <f t="shared" si="46"/>
        <v>0</v>
      </c>
      <c r="L135" s="78">
        <f t="shared" si="47"/>
        <v>0</v>
      </c>
      <c r="M135" s="79"/>
      <c r="N135" s="80"/>
      <c r="O135" s="80"/>
      <c r="P135" s="80"/>
      <c r="Q135" s="81"/>
      <c r="R135" s="81"/>
      <c r="S135" s="200">
        <v>0</v>
      </c>
      <c r="T135" s="200"/>
      <c r="U135" s="200"/>
      <c r="V135" s="200">
        <v>0</v>
      </c>
      <c r="W135" s="200"/>
      <c r="X135" s="78"/>
      <c r="Y135" s="78"/>
      <c r="Z135" s="100">
        <f t="shared" si="52"/>
        <v>0</v>
      </c>
      <c r="AA135" s="95">
        <v>44938</v>
      </c>
      <c r="AB135" s="95"/>
      <c r="AC135" s="100">
        <f t="shared" si="53"/>
        <v>44938</v>
      </c>
      <c r="AD135" s="95"/>
      <c r="AE135" s="95"/>
      <c r="AF135" s="102">
        <f t="shared" si="54"/>
        <v>0</v>
      </c>
      <c r="AG135" s="95"/>
      <c r="AH135" s="87"/>
      <c r="AI135" s="88">
        <f t="shared" si="55"/>
        <v>0</v>
      </c>
      <c r="AJ135" s="88"/>
      <c r="AK135" s="88"/>
      <c r="AL135" s="88"/>
      <c r="AM135" s="88"/>
      <c r="AN135" s="88"/>
      <c r="AO135" s="88">
        <f t="shared" si="56"/>
        <v>0</v>
      </c>
      <c r="AP135" s="88"/>
      <c r="AQ135" s="88"/>
      <c r="AR135" s="88">
        <f t="shared" si="57"/>
        <v>0</v>
      </c>
      <c r="AS135" s="88"/>
      <c r="AT135" s="88"/>
      <c r="AU135" s="88">
        <f t="shared" si="58"/>
        <v>0</v>
      </c>
      <c r="AV135" s="88"/>
      <c r="AW135" s="88"/>
      <c r="AX135" s="88">
        <f t="shared" si="59"/>
        <v>0</v>
      </c>
      <c r="AY135" s="88"/>
      <c r="AZ135" s="88"/>
      <c r="BA135" s="88">
        <f t="shared" si="60"/>
        <v>0</v>
      </c>
      <c r="BB135" s="88">
        <f t="shared" si="61"/>
        <v>44938</v>
      </c>
      <c r="BC135" s="89">
        <f t="shared" si="62"/>
        <v>-44938</v>
      </c>
      <c r="BD135" s="89">
        <f t="shared" si="63"/>
        <v>0</v>
      </c>
      <c r="BE135" s="90"/>
      <c r="BF135" s="118" t="s">
        <v>186</v>
      </c>
      <c r="BG135" s="15"/>
    </row>
    <row r="136" spans="1:59" ht="21" hidden="1">
      <c r="A136" s="195"/>
      <c r="B136" s="193" t="s">
        <v>4</v>
      </c>
      <c r="C136" s="93" t="s">
        <v>47</v>
      </c>
      <c r="D136" s="180" t="s">
        <v>200</v>
      </c>
      <c r="E136" s="95"/>
      <c r="F136" s="95"/>
      <c r="G136" s="95"/>
      <c r="H136" s="95"/>
      <c r="I136" s="78">
        <f t="shared" si="44"/>
        <v>0</v>
      </c>
      <c r="J136" s="78">
        <f t="shared" si="45"/>
        <v>0</v>
      </c>
      <c r="K136" s="78">
        <f t="shared" si="46"/>
        <v>0</v>
      </c>
      <c r="L136" s="78">
        <f t="shared" si="47"/>
        <v>0</v>
      </c>
      <c r="M136" s="79"/>
      <c r="N136" s="175"/>
      <c r="O136" s="175"/>
      <c r="P136" s="175"/>
      <c r="Q136" s="176"/>
      <c r="R136" s="176"/>
      <c r="S136" s="200">
        <v>0</v>
      </c>
      <c r="T136" s="200"/>
      <c r="U136" s="200"/>
      <c r="V136" s="200">
        <v>0</v>
      </c>
      <c r="W136" s="200"/>
      <c r="X136" s="88">
        <v>13827.861</v>
      </c>
      <c r="Y136" s="88"/>
      <c r="Z136" s="100">
        <f t="shared" si="52"/>
        <v>13827.861</v>
      </c>
      <c r="AA136" s="88">
        <v>23046.435</v>
      </c>
      <c r="AB136" s="88"/>
      <c r="AC136" s="100">
        <f t="shared" si="53"/>
        <v>23046.435</v>
      </c>
      <c r="AD136" s="88">
        <v>9218.574</v>
      </c>
      <c r="AE136" s="88"/>
      <c r="AF136" s="102">
        <f t="shared" si="54"/>
        <v>9218.574</v>
      </c>
      <c r="AG136" s="177"/>
      <c r="AH136" s="87"/>
      <c r="AI136" s="88">
        <f t="shared" si="55"/>
        <v>0</v>
      </c>
      <c r="AJ136" s="88"/>
      <c r="AK136" s="88"/>
      <c r="AL136" s="88"/>
      <c r="AM136" s="88"/>
      <c r="AN136" s="88"/>
      <c r="AO136" s="88">
        <f t="shared" si="56"/>
        <v>0</v>
      </c>
      <c r="AP136" s="88"/>
      <c r="AQ136" s="88"/>
      <c r="AR136" s="88">
        <f t="shared" si="57"/>
        <v>0</v>
      </c>
      <c r="AS136" s="88"/>
      <c r="AT136" s="88"/>
      <c r="AU136" s="88">
        <f t="shared" si="58"/>
        <v>0</v>
      </c>
      <c r="AV136" s="88"/>
      <c r="AW136" s="88"/>
      <c r="AX136" s="88">
        <f t="shared" si="59"/>
        <v>0</v>
      </c>
      <c r="AY136" s="88"/>
      <c r="AZ136" s="88"/>
      <c r="BA136" s="88">
        <f t="shared" si="60"/>
        <v>0</v>
      </c>
      <c r="BB136" s="88">
        <f t="shared" si="61"/>
        <v>46092.87</v>
      </c>
      <c r="BC136" s="89">
        <f t="shared" si="62"/>
        <v>-46092.87</v>
      </c>
      <c r="BD136" s="89">
        <f t="shared" si="63"/>
        <v>0</v>
      </c>
      <c r="BE136" s="90"/>
      <c r="BF136" s="104"/>
      <c r="BG136" s="15"/>
    </row>
    <row r="137" spans="1:59" ht="21" hidden="1">
      <c r="A137" s="195"/>
      <c r="B137" s="193" t="s">
        <v>4</v>
      </c>
      <c r="C137" s="93" t="s">
        <v>47</v>
      </c>
      <c r="D137" s="180" t="s">
        <v>201</v>
      </c>
      <c r="E137" s="95"/>
      <c r="F137" s="95"/>
      <c r="G137" s="95"/>
      <c r="H137" s="95"/>
      <c r="I137" s="78">
        <f aca="true" t="shared" si="64" ref="I137:I173">BD137</f>
        <v>0</v>
      </c>
      <c r="J137" s="78">
        <f aca="true" t="shared" si="65" ref="J137:J173">E137-K137</f>
        <v>0</v>
      </c>
      <c r="K137" s="78">
        <f aca="true" t="shared" si="66" ref="K137:K173">G137+H137+I137</f>
        <v>0</v>
      </c>
      <c r="L137" s="78">
        <f aca="true" t="shared" si="67" ref="L137:L173">E137-G137-H137-M137</f>
        <v>0</v>
      </c>
      <c r="M137" s="79"/>
      <c r="N137" s="175"/>
      <c r="O137" s="175"/>
      <c r="P137" s="175"/>
      <c r="Q137" s="176"/>
      <c r="R137" s="176"/>
      <c r="S137" s="200">
        <v>0</v>
      </c>
      <c r="T137" s="200"/>
      <c r="U137" s="200"/>
      <c r="V137" s="200">
        <v>0</v>
      </c>
      <c r="W137" s="200"/>
      <c r="X137" s="177"/>
      <c r="Y137" s="177"/>
      <c r="Z137" s="100">
        <f t="shared" si="52"/>
        <v>0</v>
      </c>
      <c r="AA137" s="88">
        <v>34957.31</v>
      </c>
      <c r="AB137" s="88"/>
      <c r="AC137" s="100">
        <f t="shared" si="53"/>
        <v>34957.31</v>
      </c>
      <c r="AD137" s="88">
        <v>17478.65</v>
      </c>
      <c r="AE137" s="88"/>
      <c r="AF137" s="102">
        <f t="shared" si="54"/>
        <v>17478.65</v>
      </c>
      <c r="AG137" s="177"/>
      <c r="AH137" s="87"/>
      <c r="AI137" s="88">
        <f t="shared" si="55"/>
        <v>0</v>
      </c>
      <c r="AJ137" s="88"/>
      <c r="AK137" s="88"/>
      <c r="AL137" s="88"/>
      <c r="AM137" s="88"/>
      <c r="AN137" s="88"/>
      <c r="AO137" s="88">
        <f t="shared" si="56"/>
        <v>0</v>
      </c>
      <c r="AP137" s="88"/>
      <c r="AQ137" s="88"/>
      <c r="AR137" s="88">
        <f t="shared" si="57"/>
        <v>0</v>
      </c>
      <c r="AS137" s="88"/>
      <c r="AT137" s="88"/>
      <c r="AU137" s="88">
        <f t="shared" si="58"/>
        <v>0</v>
      </c>
      <c r="AV137" s="88"/>
      <c r="AW137" s="88"/>
      <c r="AX137" s="88">
        <f t="shared" si="59"/>
        <v>0</v>
      </c>
      <c r="AY137" s="88"/>
      <c r="AZ137" s="88"/>
      <c r="BA137" s="88">
        <f t="shared" si="60"/>
        <v>0</v>
      </c>
      <c r="BB137" s="88">
        <f t="shared" si="61"/>
        <v>52435.96</v>
      </c>
      <c r="BC137" s="89">
        <f t="shared" si="62"/>
        <v>-52435.96</v>
      </c>
      <c r="BD137" s="89">
        <f t="shared" si="63"/>
        <v>0</v>
      </c>
      <c r="BE137" s="90"/>
      <c r="BF137" s="104"/>
      <c r="BG137" s="15"/>
    </row>
    <row r="138" spans="1:59" ht="21" hidden="1">
      <c r="A138" s="195"/>
      <c r="B138" s="193" t="s">
        <v>4</v>
      </c>
      <c r="C138" s="93" t="s">
        <v>47</v>
      </c>
      <c r="D138" s="180" t="s">
        <v>202</v>
      </c>
      <c r="E138" s="95"/>
      <c r="F138" s="95"/>
      <c r="G138" s="95"/>
      <c r="H138" s="95"/>
      <c r="I138" s="78">
        <f t="shared" si="64"/>
        <v>0</v>
      </c>
      <c r="J138" s="78">
        <f t="shared" si="65"/>
        <v>0</v>
      </c>
      <c r="K138" s="78">
        <f t="shared" si="66"/>
        <v>0</v>
      </c>
      <c r="L138" s="78">
        <f t="shared" si="67"/>
        <v>0</v>
      </c>
      <c r="M138" s="79"/>
      <c r="N138" s="175"/>
      <c r="O138" s="175"/>
      <c r="P138" s="175"/>
      <c r="Q138" s="176"/>
      <c r="R138" s="176"/>
      <c r="S138" s="200">
        <v>0</v>
      </c>
      <c r="T138" s="200"/>
      <c r="U138" s="200"/>
      <c r="V138" s="200">
        <v>0</v>
      </c>
      <c r="W138" s="200"/>
      <c r="X138" s="88">
        <v>13125</v>
      </c>
      <c r="Y138" s="88"/>
      <c r="Z138" s="100">
        <f t="shared" si="52"/>
        <v>13125</v>
      </c>
      <c r="AA138" s="88">
        <v>26250</v>
      </c>
      <c r="AB138" s="88"/>
      <c r="AC138" s="100">
        <f t="shared" si="53"/>
        <v>26250</v>
      </c>
      <c r="AD138" s="88">
        <v>13125</v>
      </c>
      <c r="AE138" s="88"/>
      <c r="AF138" s="102">
        <f t="shared" si="54"/>
        <v>13125</v>
      </c>
      <c r="AG138" s="177"/>
      <c r="AH138" s="87"/>
      <c r="AI138" s="88">
        <f t="shared" si="55"/>
        <v>0</v>
      </c>
      <c r="AJ138" s="88"/>
      <c r="AK138" s="88"/>
      <c r="AL138" s="88"/>
      <c r="AM138" s="88"/>
      <c r="AN138" s="88"/>
      <c r="AO138" s="88">
        <f t="shared" si="56"/>
        <v>0</v>
      </c>
      <c r="AP138" s="88"/>
      <c r="AQ138" s="88"/>
      <c r="AR138" s="88">
        <f t="shared" si="57"/>
        <v>0</v>
      </c>
      <c r="AS138" s="88"/>
      <c r="AT138" s="88"/>
      <c r="AU138" s="88">
        <f t="shared" si="58"/>
        <v>0</v>
      </c>
      <c r="AV138" s="88"/>
      <c r="AW138" s="88"/>
      <c r="AX138" s="88">
        <f t="shared" si="59"/>
        <v>0</v>
      </c>
      <c r="AY138" s="88"/>
      <c r="AZ138" s="88"/>
      <c r="BA138" s="88">
        <f t="shared" si="60"/>
        <v>0</v>
      </c>
      <c r="BB138" s="88">
        <f t="shared" si="61"/>
        <v>52500</v>
      </c>
      <c r="BC138" s="89">
        <f t="shared" si="62"/>
        <v>-52500</v>
      </c>
      <c r="BD138" s="89">
        <f t="shared" si="63"/>
        <v>0</v>
      </c>
      <c r="BE138" s="90"/>
      <c r="BF138" s="104"/>
      <c r="BG138" s="15"/>
    </row>
    <row r="139" spans="1:59" ht="52.5" hidden="1">
      <c r="A139" s="195"/>
      <c r="B139" s="193" t="s">
        <v>4</v>
      </c>
      <c r="C139" s="93" t="s">
        <v>47</v>
      </c>
      <c r="D139" s="207" t="s">
        <v>203</v>
      </c>
      <c r="E139" s="95"/>
      <c r="F139" s="78"/>
      <c r="G139" s="78"/>
      <c r="H139" s="78"/>
      <c r="I139" s="78">
        <f t="shared" si="64"/>
        <v>0</v>
      </c>
      <c r="J139" s="78">
        <f t="shared" si="65"/>
        <v>0</v>
      </c>
      <c r="K139" s="78">
        <f t="shared" si="66"/>
        <v>0</v>
      </c>
      <c r="L139" s="78">
        <f t="shared" si="67"/>
        <v>0</v>
      </c>
      <c r="M139" s="79"/>
      <c r="N139" s="175"/>
      <c r="O139" s="175"/>
      <c r="P139" s="175"/>
      <c r="Q139" s="176"/>
      <c r="R139" s="176"/>
      <c r="S139" s="200"/>
      <c r="T139" s="200"/>
      <c r="U139" s="200"/>
      <c r="V139" s="200"/>
      <c r="W139" s="200"/>
      <c r="X139" s="177"/>
      <c r="Y139" s="177"/>
      <c r="Z139" s="100">
        <f t="shared" si="52"/>
        <v>0</v>
      </c>
      <c r="AA139" s="177"/>
      <c r="AB139" s="177"/>
      <c r="AC139" s="100">
        <f t="shared" si="53"/>
        <v>0</v>
      </c>
      <c r="AD139" s="88">
        <v>21463</v>
      </c>
      <c r="AE139" s="88"/>
      <c r="AF139" s="102">
        <f t="shared" si="54"/>
        <v>21463</v>
      </c>
      <c r="AG139" s="177"/>
      <c r="AH139" s="87"/>
      <c r="AI139" s="88">
        <f t="shared" si="55"/>
        <v>0</v>
      </c>
      <c r="AJ139" s="88"/>
      <c r="AK139" s="88"/>
      <c r="AL139" s="88"/>
      <c r="AM139" s="88"/>
      <c r="AN139" s="88"/>
      <c r="AO139" s="88">
        <f t="shared" si="56"/>
        <v>0</v>
      </c>
      <c r="AP139" s="88"/>
      <c r="AQ139" s="88"/>
      <c r="AR139" s="88">
        <f t="shared" si="57"/>
        <v>0</v>
      </c>
      <c r="AS139" s="88"/>
      <c r="AT139" s="88"/>
      <c r="AU139" s="88">
        <f t="shared" si="58"/>
        <v>0</v>
      </c>
      <c r="AV139" s="88"/>
      <c r="AW139" s="88"/>
      <c r="AX139" s="88">
        <f t="shared" si="59"/>
        <v>0</v>
      </c>
      <c r="AY139" s="88"/>
      <c r="AZ139" s="88"/>
      <c r="BA139" s="88">
        <f t="shared" si="60"/>
        <v>0</v>
      </c>
      <c r="BB139" s="88">
        <f t="shared" si="61"/>
        <v>21463</v>
      </c>
      <c r="BC139" s="89">
        <f t="shared" si="62"/>
        <v>-21463</v>
      </c>
      <c r="BD139" s="89">
        <f t="shared" si="63"/>
        <v>0</v>
      </c>
      <c r="BE139" s="90"/>
      <c r="BF139" s="104"/>
      <c r="BG139" s="15"/>
    </row>
    <row r="140" spans="1:59" ht="31.5" hidden="1">
      <c r="A140" s="195"/>
      <c r="B140" s="193" t="s">
        <v>4</v>
      </c>
      <c r="C140" s="93" t="s">
        <v>47</v>
      </c>
      <c r="D140" s="207" t="s">
        <v>204</v>
      </c>
      <c r="E140" s="95"/>
      <c r="F140" s="78"/>
      <c r="G140" s="78"/>
      <c r="H140" s="78"/>
      <c r="I140" s="78">
        <f t="shared" si="64"/>
        <v>0</v>
      </c>
      <c r="J140" s="78">
        <f t="shared" si="65"/>
        <v>0</v>
      </c>
      <c r="K140" s="78">
        <f t="shared" si="66"/>
        <v>0</v>
      </c>
      <c r="L140" s="78">
        <f t="shared" si="67"/>
        <v>0</v>
      </c>
      <c r="M140" s="79"/>
      <c r="N140" s="175"/>
      <c r="O140" s="175"/>
      <c r="P140" s="175"/>
      <c r="Q140" s="176"/>
      <c r="R140" s="176"/>
      <c r="S140" s="200"/>
      <c r="T140" s="200"/>
      <c r="U140" s="200"/>
      <c r="V140" s="200"/>
      <c r="W140" s="200"/>
      <c r="X140" s="177"/>
      <c r="Y140" s="200"/>
      <c r="Z140" s="100">
        <f t="shared" si="52"/>
        <v>0</v>
      </c>
      <c r="AA140" s="200"/>
      <c r="AB140" s="200"/>
      <c r="AC140" s="100">
        <f t="shared" si="53"/>
        <v>0</v>
      </c>
      <c r="AD140" s="88"/>
      <c r="AE140" s="88"/>
      <c r="AF140" s="102">
        <f t="shared" si="54"/>
        <v>0</v>
      </c>
      <c r="AG140" s="177"/>
      <c r="AH140" s="87"/>
      <c r="AI140" s="88">
        <f t="shared" si="55"/>
        <v>0</v>
      </c>
      <c r="AJ140" s="88"/>
      <c r="AK140" s="88"/>
      <c r="AL140" s="88"/>
      <c r="AM140" s="88">
        <v>48569.52</v>
      </c>
      <c r="AN140" s="88"/>
      <c r="AO140" s="88">
        <f t="shared" si="56"/>
        <v>48569.52</v>
      </c>
      <c r="AP140" s="88"/>
      <c r="AQ140" s="88"/>
      <c r="AR140" s="88">
        <f t="shared" si="57"/>
        <v>0</v>
      </c>
      <c r="AS140" s="88">
        <v>97139.04</v>
      </c>
      <c r="AT140" s="88"/>
      <c r="AU140" s="88">
        <f t="shared" si="58"/>
        <v>97139.04</v>
      </c>
      <c r="AV140" s="88">
        <v>48569.52</v>
      </c>
      <c r="AW140" s="88"/>
      <c r="AX140" s="88">
        <f t="shared" si="59"/>
        <v>48569.52</v>
      </c>
      <c r="AY140" s="88"/>
      <c r="AZ140" s="88"/>
      <c r="BA140" s="88">
        <f t="shared" si="60"/>
        <v>0</v>
      </c>
      <c r="BB140" s="88">
        <f t="shared" si="61"/>
        <v>194278.08</v>
      </c>
      <c r="BC140" s="89">
        <f t="shared" si="62"/>
        <v>-194278.08</v>
      </c>
      <c r="BD140" s="89">
        <f t="shared" si="63"/>
        <v>0</v>
      </c>
      <c r="BE140" s="90"/>
      <c r="BF140" s="104"/>
      <c r="BG140" s="15"/>
    </row>
    <row r="141" spans="1:59" ht="52.5" hidden="1">
      <c r="A141" s="195"/>
      <c r="B141" s="193" t="s">
        <v>4</v>
      </c>
      <c r="C141" s="93" t="s">
        <v>47</v>
      </c>
      <c r="D141" s="207" t="s">
        <v>205</v>
      </c>
      <c r="E141" s="78"/>
      <c r="F141" s="78"/>
      <c r="G141" s="78"/>
      <c r="H141" s="78"/>
      <c r="I141" s="78">
        <f t="shared" si="64"/>
        <v>0</v>
      </c>
      <c r="J141" s="78">
        <f t="shared" si="65"/>
        <v>0</v>
      </c>
      <c r="K141" s="78">
        <f t="shared" si="66"/>
        <v>0</v>
      </c>
      <c r="L141" s="78">
        <f t="shared" si="67"/>
        <v>0</v>
      </c>
      <c r="M141" s="79"/>
      <c r="N141" s="175"/>
      <c r="O141" s="175"/>
      <c r="P141" s="175"/>
      <c r="Q141" s="176"/>
      <c r="R141" s="176"/>
      <c r="S141" s="200"/>
      <c r="T141" s="200"/>
      <c r="U141" s="200"/>
      <c r="V141" s="200"/>
      <c r="W141" s="200"/>
      <c r="X141" s="177"/>
      <c r="Y141" s="200"/>
      <c r="Z141" s="100">
        <f t="shared" si="52"/>
        <v>0</v>
      </c>
      <c r="AA141" s="78">
        <v>10800</v>
      </c>
      <c r="AB141" s="78"/>
      <c r="AC141" s="100">
        <f t="shared" si="53"/>
        <v>10800</v>
      </c>
      <c r="AD141" s="88"/>
      <c r="AE141" s="88"/>
      <c r="AF141" s="102">
        <f t="shared" si="54"/>
        <v>0</v>
      </c>
      <c r="AG141" s="177"/>
      <c r="AH141" s="87"/>
      <c r="AI141" s="88">
        <f t="shared" si="55"/>
        <v>0</v>
      </c>
      <c r="AJ141" s="88"/>
      <c r="AK141" s="88"/>
      <c r="AL141" s="88"/>
      <c r="AM141" s="88"/>
      <c r="AN141" s="88"/>
      <c r="AO141" s="88">
        <f t="shared" si="56"/>
        <v>0</v>
      </c>
      <c r="AP141" s="88"/>
      <c r="AQ141" s="88"/>
      <c r="AR141" s="88">
        <f t="shared" si="57"/>
        <v>0</v>
      </c>
      <c r="AS141" s="88"/>
      <c r="AT141" s="88"/>
      <c r="AU141" s="88">
        <f t="shared" si="58"/>
        <v>0</v>
      </c>
      <c r="AV141" s="88"/>
      <c r="AW141" s="88"/>
      <c r="AX141" s="88">
        <f t="shared" si="59"/>
        <v>0</v>
      </c>
      <c r="AY141" s="88"/>
      <c r="AZ141" s="88"/>
      <c r="BA141" s="88">
        <f t="shared" si="60"/>
        <v>0</v>
      </c>
      <c r="BB141" s="88">
        <f t="shared" si="61"/>
        <v>10800</v>
      </c>
      <c r="BC141" s="89">
        <f t="shared" si="62"/>
        <v>-10800</v>
      </c>
      <c r="BD141" s="89">
        <f t="shared" si="63"/>
        <v>0</v>
      </c>
      <c r="BE141" s="90"/>
      <c r="BF141" s="104"/>
      <c r="BG141" s="15"/>
    </row>
    <row r="142" spans="1:59" ht="42">
      <c r="A142" s="195"/>
      <c r="B142" s="193" t="s">
        <v>4</v>
      </c>
      <c r="C142" s="93" t="s">
        <v>47</v>
      </c>
      <c r="D142" s="171" t="s">
        <v>206</v>
      </c>
      <c r="E142" s="78"/>
      <c r="F142" s="78"/>
      <c r="G142" s="78"/>
      <c r="H142" s="78"/>
      <c r="I142" s="78">
        <f t="shared" si="64"/>
        <v>0</v>
      </c>
      <c r="J142" s="78">
        <f t="shared" si="65"/>
        <v>0</v>
      </c>
      <c r="K142" s="78">
        <f t="shared" si="66"/>
        <v>0</v>
      </c>
      <c r="L142" s="78">
        <f t="shared" si="67"/>
        <v>-1152259</v>
      </c>
      <c r="M142" s="96">
        <v>1152259</v>
      </c>
      <c r="N142" s="175"/>
      <c r="O142" s="175"/>
      <c r="P142" s="175"/>
      <c r="Q142" s="176"/>
      <c r="R142" s="176"/>
      <c r="S142" s="200">
        <v>0</v>
      </c>
      <c r="T142" s="200"/>
      <c r="U142" s="200"/>
      <c r="V142" s="200">
        <v>0</v>
      </c>
      <c r="W142" s="200"/>
      <c r="X142" s="177"/>
      <c r="Y142" s="200">
        <v>0</v>
      </c>
      <c r="Z142" s="100">
        <f t="shared" si="52"/>
        <v>0</v>
      </c>
      <c r="AA142" s="78">
        <v>10800</v>
      </c>
      <c r="AB142" s="78">
        <v>0</v>
      </c>
      <c r="AC142" s="100">
        <f t="shared" si="53"/>
        <v>10800</v>
      </c>
      <c r="AD142" s="88"/>
      <c r="AE142" s="88">
        <v>0</v>
      </c>
      <c r="AF142" s="102">
        <f t="shared" si="54"/>
        <v>0</v>
      </c>
      <c r="AG142" s="177">
        <v>0</v>
      </c>
      <c r="AH142" s="87">
        <v>0</v>
      </c>
      <c r="AI142" s="88">
        <f t="shared" si="55"/>
        <v>0</v>
      </c>
      <c r="AJ142" s="88"/>
      <c r="AK142" s="88"/>
      <c r="AL142" s="88"/>
      <c r="AM142" s="88"/>
      <c r="AN142" s="88"/>
      <c r="AO142" s="88">
        <f t="shared" si="56"/>
        <v>0</v>
      </c>
      <c r="AP142" s="88"/>
      <c r="AQ142" s="88"/>
      <c r="AR142" s="88">
        <f t="shared" si="57"/>
        <v>0</v>
      </c>
      <c r="AS142" s="88"/>
      <c r="AT142" s="88"/>
      <c r="AU142" s="88">
        <f t="shared" si="58"/>
        <v>0</v>
      </c>
      <c r="AV142" s="88"/>
      <c r="AW142" s="88"/>
      <c r="AX142" s="88">
        <f t="shared" si="59"/>
        <v>0</v>
      </c>
      <c r="AY142" s="88"/>
      <c r="AZ142" s="88"/>
      <c r="BA142" s="88">
        <f t="shared" si="60"/>
        <v>0</v>
      </c>
      <c r="BB142" s="88">
        <f t="shared" si="61"/>
        <v>10800</v>
      </c>
      <c r="BC142" s="89">
        <f t="shared" si="62"/>
        <v>1141459</v>
      </c>
      <c r="BD142" s="89">
        <f t="shared" si="63"/>
        <v>0</v>
      </c>
      <c r="BE142" s="90"/>
      <c r="BF142" s="104"/>
      <c r="BG142" s="15"/>
    </row>
    <row r="143" spans="1:59" ht="63" hidden="1">
      <c r="A143" s="195"/>
      <c r="B143" s="193" t="s">
        <v>4</v>
      </c>
      <c r="C143" s="93" t="s">
        <v>47</v>
      </c>
      <c r="D143" s="207" t="s">
        <v>207</v>
      </c>
      <c r="E143" s="78"/>
      <c r="F143" s="78"/>
      <c r="G143" s="78"/>
      <c r="H143" s="78"/>
      <c r="I143" s="78">
        <f t="shared" si="64"/>
        <v>0</v>
      </c>
      <c r="J143" s="78">
        <f t="shared" si="65"/>
        <v>0</v>
      </c>
      <c r="K143" s="78">
        <f t="shared" si="66"/>
        <v>0</v>
      </c>
      <c r="L143" s="78">
        <f t="shared" si="67"/>
        <v>0</v>
      </c>
      <c r="M143" s="79"/>
      <c r="N143" s="175"/>
      <c r="O143" s="175"/>
      <c r="P143" s="175"/>
      <c r="Q143" s="176"/>
      <c r="R143" s="176"/>
      <c r="S143" s="200"/>
      <c r="T143" s="200"/>
      <c r="U143" s="200"/>
      <c r="V143" s="200"/>
      <c r="W143" s="200"/>
      <c r="X143" s="177"/>
      <c r="Y143" s="200"/>
      <c r="Z143" s="100">
        <f t="shared" si="52"/>
        <v>0</v>
      </c>
      <c r="AA143" s="200"/>
      <c r="AB143" s="200"/>
      <c r="AC143" s="100">
        <f t="shared" si="53"/>
        <v>0</v>
      </c>
      <c r="AD143" s="177"/>
      <c r="AE143" s="177"/>
      <c r="AF143" s="102">
        <f t="shared" si="54"/>
        <v>0</v>
      </c>
      <c r="AG143" s="177"/>
      <c r="AH143" s="87"/>
      <c r="AI143" s="88">
        <f t="shared" si="55"/>
        <v>0</v>
      </c>
      <c r="AJ143" s="88"/>
      <c r="AK143" s="88"/>
      <c r="AL143" s="88"/>
      <c r="AM143" s="88">
        <v>100368.15</v>
      </c>
      <c r="AN143" s="88"/>
      <c r="AO143" s="88">
        <f t="shared" si="56"/>
        <v>100368.15</v>
      </c>
      <c r="AP143" s="88"/>
      <c r="AQ143" s="88"/>
      <c r="AR143" s="88">
        <f t="shared" si="57"/>
        <v>0</v>
      </c>
      <c r="AS143" s="88">
        <v>200736.3</v>
      </c>
      <c r="AT143" s="88"/>
      <c r="AU143" s="88">
        <f t="shared" si="58"/>
        <v>200736.3</v>
      </c>
      <c r="AV143" s="88">
        <v>100368.15</v>
      </c>
      <c r="AW143" s="88"/>
      <c r="AX143" s="88">
        <f t="shared" si="59"/>
        <v>100368.15</v>
      </c>
      <c r="AY143" s="88"/>
      <c r="AZ143" s="88"/>
      <c r="BA143" s="88">
        <f t="shared" si="60"/>
        <v>0</v>
      </c>
      <c r="BB143" s="88">
        <f t="shared" si="61"/>
        <v>401472.6</v>
      </c>
      <c r="BC143" s="89">
        <f t="shared" si="62"/>
        <v>-401472.6</v>
      </c>
      <c r="BD143" s="89">
        <f t="shared" si="63"/>
        <v>0</v>
      </c>
      <c r="BE143" s="90"/>
      <c r="BF143" s="104"/>
      <c r="BG143" s="15"/>
    </row>
    <row r="144" spans="1:59" ht="52.5" hidden="1">
      <c r="A144" s="195"/>
      <c r="B144" s="193" t="s">
        <v>4</v>
      </c>
      <c r="C144" s="93" t="s">
        <v>47</v>
      </c>
      <c r="D144" s="207" t="s">
        <v>208</v>
      </c>
      <c r="E144" s="78"/>
      <c r="F144" s="78"/>
      <c r="G144" s="78"/>
      <c r="H144" s="78"/>
      <c r="I144" s="78">
        <f t="shared" si="64"/>
        <v>0</v>
      </c>
      <c r="J144" s="78">
        <f t="shared" si="65"/>
        <v>0</v>
      </c>
      <c r="K144" s="78">
        <f t="shared" si="66"/>
        <v>0</v>
      </c>
      <c r="L144" s="78">
        <f t="shared" si="67"/>
        <v>0</v>
      </c>
      <c r="M144" s="79"/>
      <c r="N144" s="175"/>
      <c r="O144" s="175"/>
      <c r="P144" s="175"/>
      <c r="Q144" s="176"/>
      <c r="R144" s="176"/>
      <c r="S144" s="200"/>
      <c r="T144" s="200"/>
      <c r="U144" s="200"/>
      <c r="V144" s="200"/>
      <c r="W144" s="200"/>
      <c r="X144" s="177"/>
      <c r="Y144" s="200"/>
      <c r="Z144" s="100">
        <f t="shared" si="52"/>
        <v>0</v>
      </c>
      <c r="AA144" s="78">
        <v>26460</v>
      </c>
      <c r="AB144" s="78"/>
      <c r="AC144" s="100">
        <f t="shared" si="53"/>
        <v>26460</v>
      </c>
      <c r="AD144" s="177"/>
      <c r="AE144" s="177"/>
      <c r="AF144" s="102">
        <f t="shared" si="54"/>
        <v>0</v>
      </c>
      <c r="AG144" s="177"/>
      <c r="AH144" s="87"/>
      <c r="AI144" s="88">
        <f t="shared" si="55"/>
        <v>0</v>
      </c>
      <c r="AJ144" s="88"/>
      <c r="AK144" s="88"/>
      <c r="AL144" s="88"/>
      <c r="AM144" s="88"/>
      <c r="AN144" s="88"/>
      <c r="AO144" s="88">
        <f t="shared" si="56"/>
        <v>0</v>
      </c>
      <c r="AP144" s="88"/>
      <c r="AQ144" s="88"/>
      <c r="AR144" s="88">
        <f t="shared" si="57"/>
        <v>0</v>
      </c>
      <c r="AS144" s="88"/>
      <c r="AT144" s="88"/>
      <c r="AU144" s="88">
        <f t="shared" si="58"/>
        <v>0</v>
      </c>
      <c r="AV144" s="88"/>
      <c r="AW144" s="88"/>
      <c r="AX144" s="88">
        <f t="shared" si="59"/>
        <v>0</v>
      </c>
      <c r="AY144" s="88"/>
      <c r="AZ144" s="88"/>
      <c r="BA144" s="88">
        <f t="shared" si="60"/>
        <v>0</v>
      </c>
      <c r="BB144" s="88">
        <f t="shared" si="61"/>
        <v>26460</v>
      </c>
      <c r="BC144" s="89">
        <f t="shared" si="62"/>
        <v>-26460</v>
      </c>
      <c r="BD144" s="89">
        <f t="shared" si="63"/>
        <v>0</v>
      </c>
      <c r="BE144" s="90"/>
      <c r="BF144" s="104"/>
      <c r="BG144" s="15"/>
    </row>
    <row r="145" spans="1:59" ht="31.5" hidden="1">
      <c r="A145" s="195"/>
      <c r="B145" s="193" t="s">
        <v>4</v>
      </c>
      <c r="C145" s="93" t="s">
        <v>47</v>
      </c>
      <c r="D145" s="207" t="s">
        <v>209</v>
      </c>
      <c r="E145" s="78"/>
      <c r="F145" s="78"/>
      <c r="G145" s="78"/>
      <c r="H145" s="78"/>
      <c r="I145" s="78">
        <f t="shared" si="64"/>
        <v>0</v>
      </c>
      <c r="J145" s="78">
        <f t="shared" si="65"/>
        <v>0</v>
      </c>
      <c r="K145" s="78">
        <f t="shared" si="66"/>
        <v>0</v>
      </c>
      <c r="L145" s="78">
        <f t="shared" si="67"/>
        <v>0</v>
      </c>
      <c r="M145" s="79"/>
      <c r="N145" s="175"/>
      <c r="O145" s="175"/>
      <c r="P145" s="175"/>
      <c r="Q145" s="176"/>
      <c r="R145" s="176"/>
      <c r="S145" s="200"/>
      <c r="T145" s="200"/>
      <c r="U145" s="200"/>
      <c r="V145" s="200"/>
      <c r="W145" s="200"/>
      <c r="X145" s="177"/>
      <c r="Y145" s="200"/>
      <c r="Z145" s="100">
        <f t="shared" si="52"/>
        <v>0</v>
      </c>
      <c r="AA145" s="78">
        <v>5800</v>
      </c>
      <c r="AB145" s="78"/>
      <c r="AC145" s="100">
        <f t="shared" si="53"/>
        <v>5800</v>
      </c>
      <c r="AD145" s="177"/>
      <c r="AE145" s="177"/>
      <c r="AF145" s="102">
        <f t="shared" si="54"/>
        <v>0</v>
      </c>
      <c r="AG145" s="177"/>
      <c r="AH145" s="87"/>
      <c r="AI145" s="88">
        <f t="shared" si="55"/>
        <v>0</v>
      </c>
      <c r="AJ145" s="88"/>
      <c r="AK145" s="88"/>
      <c r="AL145" s="88"/>
      <c r="AM145" s="88"/>
      <c r="AN145" s="88"/>
      <c r="AO145" s="88">
        <f t="shared" si="56"/>
        <v>0</v>
      </c>
      <c r="AP145" s="88"/>
      <c r="AQ145" s="88"/>
      <c r="AR145" s="88">
        <f t="shared" si="57"/>
        <v>0</v>
      </c>
      <c r="AS145" s="88"/>
      <c r="AT145" s="88"/>
      <c r="AU145" s="88">
        <f t="shared" si="58"/>
        <v>0</v>
      </c>
      <c r="AV145" s="88"/>
      <c r="AW145" s="88"/>
      <c r="AX145" s="88">
        <f t="shared" si="59"/>
        <v>0</v>
      </c>
      <c r="AY145" s="88"/>
      <c r="AZ145" s="88"/>
      <c r="BA145" s="88">
        <f t="shared" si="60"/>
        <v>0</v>
      </c>
      <c r="BB145" s="88">
        <f t="shared" si="61"/>
        <v>5800</v>
      </c>
      <c r="BC145" s="89">
        <f t="shared" si="62"/>
        <v>-5800</v>
      </c>
      <c r="BD145" s="89">
        <f t="shared" si="63"/>
        <v>0</v>
      </c>
      <c r="BE145" s="90"/>
      <c r="BF145" s="104"/>
      <c r="BG145" s="15"/>
    </row>
    <row r="146" spans="1:59" ht="21" hidden="1">
      <c r="A146" s="195"/>
      <c r="B146" s="193" t="s">
        <v>4</v>
      </c>
      <c r="C146" s="93" t="s">
        <v>47</v>
      </c>
      <c r="D146" s="207" t="s">
        <v>210</v>
      </c>
      <c r="E146" s="78"/>
      <c r="F146" s="78"/>
      <c r="G146" s="78"/>
      <c r="H146" s="78"/>
      <c r="I146" s="78">
        <f t="shared" si="64"/>
        <v>0</v>
      </c>
      <c r="J146" s="78">
        <f t="shared" si="65"/>
        <v>0</v>
      </c>
      <c r="K146" s="78">
        <f t="shared" si="66"/>
        <v>0</v>
      </c>
      <c r="L146" s="78">
        <f t="shared" si="67"/>
        <v>0</v>
      </c>
      <c r="M146" s="79"/>
      <c r="N146" s="175"/>
      <c r="O146" s="175"/>
      <c r="P146" s="175"/>
      <c r="Q146" s="176"/>
      <c r="R146" s="176"/>
      <c r="S146" s="200"/>
      <c r="T146" s="200"/>
      <c r="U146" s="200"/>
      <c r="V146" s="200"/>
      <c r="W146" s="200"/>
      <c r="X146" s="177"/>
      <c r="Y146" s="200"/>
      <c r="Z146" s="100">
        <f t="shared" si="52"/>
        <v>0</v>
      </c>
      <c r="AA146" s="153">
        <v>33374.252</v>
      </c>
      <c r="AB146" s="153"/>
      <c r="AC146" s="100">
        <f t="shared" si="53"/>
        <v>33374.252</v>
      </c>
      <c r="AD146" s="208">
        <v>41717.815</v>
      </c>
      <c r="AE146" s="208"/>
      <c r="AF146" s="102">
        <f t="shared" si="54"/>
        <v>41717.815</v>
      </c>
      <c r="AG146" s="208"/>
      <c r="AH146" s="87"/>
      <c r="AI146" s="88">
        <f t="shared" si="55"/>
        <v>0</v>
      </c>
      <c r="AJ146" s="88"/>
      <c r="AK146" s="88"/>
      <c r="AL146" s="88"/>
      <c r="AM146" s="88">
        <v>16687.126</v>
      </c>
      <c r="AN146" s="88"/>
      <c r="AO146" s="88">
        <f t="shared" si="56"/>
        <v>16687.126</v>
      </c>
      <c r="AP146" s="88"/>
      <c r="AQ146" s="88"/>
      <c r="AR146" s="88">
        <f t="shared" si="57"/>
        <v>0</v>
      </c>
      <c r="AS146" s="88"/>
      <c r="AT146" s="88"/>
      <c r="AU146" s="88">
        <f t="shared" si="58"/>
        <v>0</v>
      </c>
      <c r="AV146" s="88"/>
      <c r="AW146" s="88"/>
      <c r="AX146" s="88">
        <f t="shared" si="59"/>
        <v>0</v>
      </c>
      <c r="AY146" s="88"/>
      <c r="AZ146" s="88"/>
      <c r="BA146" s="88">
        <f t="shared" si="60"/>
        <v>0</v>
      </c>
      <c r="BB146" s="88">
        <f t="shared" si="61"/>
        <v>91779.19300000001</v>
      </c>
      <c r="BC146" s="89">
        <f t="shared" si="62"/>
        <v>-91779.19300000001</v>
      </c>
      <c r="BD146" s="89">
        <f t="shared" si="63"/>
        <v>0</v>
      </c>
      <c r="BE146" s="90"/>
      <c r="BF146" s="104"/>
      <c r="BG146" s="15"/>
    </row>
    <row r="147" spans="1:59" ht="21" hidden="1">
      <c r="A147" s="195"/>
      <c r="B147" s="193" t="s">
        <v>4</v>
      </c>
      <c r="C147" s="93" t="s">
        <v>47</v>
      </c>
      <c r="D147" s="207" t="s">
        <v>211</v>
      </c>
      <c r="E147" s="78"/>
      <c r="F147" s="78"/>
      <c r="G147" s="78"/>
      <c r="H147" s="78"/>
      <c r="I147" s="78">
        <f t="shared" si="64"/>
        <v>0</v>
      </c>
      <c r="J147" s="78">
        <f t="shared" si="65"/>
        <v>0</v>
      </c>
      <c r="K147" s="78">
        <f t="shared" si="66"/>
        <v>0</v>
      </c>
      <c r="L147" s="78">
        <f t="shared" si="67"/>
        <v>0</v>
      </c>
      <c r="M147" s="79"/>
      <c r="N147" s="175"/>
      <c r="O147" s="175"/>
      <c r="P147" s="175"/>
      <c r="Q147" s="176"/>
      <c r="R147" s="176"/>
      <c r="S147" s="200"/>
      <c r="T147" s="200"/>
      <c r="U147" s="200"/>
      <c r="V147" s="200"/>
      <c r="W147" s="200"/>
      <c r="X147" s="208">
        <v>18875.07</v>
      </c>
      <c r="Y147" s="209"/>
      <c r="Z147" s="100">
        <f t="shared" si="52"/>
        <v>18875.07</v>
      </c>
      <c r="AA147" s="153"/>
      <c r="AB147" s="153"/>
      <c r="AC147" s="100">
        <f t="shared" si="53"/>
        <v>0</v>
      </c>
      <c r="AD147" s="208">
        <v>44041.83</v>
      </c>
      <c r="AE147" s="208"/>
      <c r="AF147" s="102">
        <f t="shared" si="54"/>
        <v>44041.83</v>
      </c>
      <c r="AG147" s="177"/>
      <c r="AH147" s="87"/>
      <c r="AI147" s="88">
        <f t="shared" si="55"/>
        <v>0</v>
      </c>
      <c r="AJ147" s="88"/>
      <c r="AK147" s="88"/>
      <c r="AL147" s="88"/>
      <c r="AM147" s="88"/>
      <c r="AN147" s="88"/>
      <c r="AO147" s="88">
        <f t="shared" si="56"/>
        <v>0</v>
      </c>
      <c r="AP147" s="88"/>
      <c r="AQ147" s="88"/>
      <c r="AR147" s="88">
        <f t="shared" si="57"/>
        <v>0</v>
      </c>
      <c r="AS147" s="88"/>
      <c r="AT147" s="88"/>
      <c r="AU147" s="88">
        <f t="shared" si="58"/>
        <v>0</v>
      </c>
      <c r="AV147" s="88"/>
      <c r="AW147" s="88"/>
      <c r="AX147" s="88">
        <f t="shared" si="59"/>
        <v>0</v>
      </c>
      <c r="AY147" s="88"/>
      <c r="AZ147" s="88"/>
      <c r="BA147" s="88">
        <f t="shared" si="60"/>
        <v>0</v>
      </c>
      <c r="BB147" s="88">
        <f t="shared" si="61"/>
        <v>62916.9</v>
      </c>
      <c r="BC147" s="89">
        <f t="shared" si="62"/>
        <v>-62916.9</v>
      </c>
      <c r="BD147" s="89">
        <f t="shared" si="63"/>
        <v>0</v>
      </c>
      <c r="BE147" s="90"/>
      <c r="BF147" s="104"/>
      <c r="BG147" s="15"/>
    </row>
    <row r="148" spans="1:59" ht="42" hidden="1">
      <c r="A148" s="195"/>
      <c r="B148" s="193" t="s">
        <v>4</v>
      </c>
      <c r="C148" s="93" t="s">
        <v>47</v>
      </c>
      <c r="D148" s="207" t="s">
        <v>212</v>
      </c>
      <c r="E148" s="78"/>
      <c r="F148" s="78"/>
      <c r="G148" s="78"/>
      <c r="H148" s="78"/>
      <c r="I148" s="78">
        <f t="shared" si="64"/>
        <v>0</v>
      </c>
      <c r="J148" s="78">
        <f t="shared" si="65"/>
        <v>0</v>
      </c>
      <c r="K148" s="78">
        <f t="shared" si="66"/>
        <v>0</v>
      </c>
      <c r="L148" s="78">
        <f t="shared" si="67"/>
        <v>0</v>
      </c>
      <c r="M148" s="79"/>
      <c r="N148" s="175"/>
      <c r="O148" s="175"/>
      <c r="P148" s="175"/>
      <c r="Q148" s="176"/>
      <c r="R148" s="176"/>
      <c r="S148" s="200"/>
      <c r="T148" s="200"/>
      <c r="U148" s="200"/>
      <c r="V148" s="200"/>
      <c r="W148" s="200"/>
      <c r="X148" s="177"/>
      <c r="Y148" s="200"/>
      <c r="Z148" s="100">
        <f t="shared" si="52"/>
        <v>0</v>
      </c>
      <c r="AA148" s="200"/>
      <c r="AB148" s="200"/>
      <c r="AC148" s="100">
        <f t="shared" si="53"/>
        <v>0</v>
      </c>
      <c r="AD148" s="95">
        <v>21623.46</v>
      </c>
      <c r="AE148" s="95"/>
      <c r="AF148" s="102">
        <f t="shared" si="54"/>
        <v>21623.46</v>
      </c>
      <c r="AG148" s="177"/>
      <c r="AH148" s="87"/>
      <c r="AI148" s="88">
        <f t="shared" si="55"/>
        <v>0</v>
      </c>
      <c r="AJ148" s="88"/>
      <c r="AK148" s="88"/>
      <c r="AL148" s="88"/>
      <c r="AM148" s="88"/>
      <c r="AN148" s="88"/>
      <c r="AO148" s="88">
        <f t="shared" si="56"/>
        <v>0</v>
      </c>
      <c r="AP148" s="88"/>
      <c r="AQ148" s="88"/>
      <c r="AR148" s="88">
        <f t="shared" si="57"/>
        <v>0</v>
      </c>
      <c r="AS148" s="88"/>
      <c r="AT148" s="88"/>
      <c r="AU148" s="88">
        <f t="shared" si="58"/>
        <v>0</v>
      </c>
      <c r="AV148" s="88"/>
      <c r="AW148" s="88"/>
      <c r="AX148" s="88">
        <f t="shared" si="59"/>
        <v>0</v>
      </c>
      <c r="AY148" s="88"/>
      <c r="AZ148" s="88"/>
      <c r="BA148" s="88">
        <f t="shared" si="60"/>
        <v>0</v>
      </c>
      <c r="BB148" s="88">
        <f t="shared" si="61"/>
        <v>21623.46</v>
      </c>
      <c r="BC148" s="89">
        <f t="shared" si="62"/>
        <v>-21623.46</v>
      </c>
      <c r="BD148" s="89">
        <f t="shared" si="63"/>
        <v>0</v>
      </c>
      <c r="BE148" s="90"/>
      <c r="BF148" s="104"/>
      <c r="BG148" s="15"/>
    </row>
    <row r="149" spans="1:59" ht="42" hidden="1">
      <c r="A149" s="195"/>
      <c r="B149" s="193" t="s">
        <v>4</v>
      </c>
      <c r="C149" s="93" t="s">
        <v>47</v>
      </c>
      <c r="D149" s="207" t="s">
        <v>213</v>
      </c>
      <c r="E149" s="78"/>
      <c r="F149" s="78"/>
      <c r="G149" s="78"/>
      <c r="H149" s="78"/>
      <c r="I149" s="78">
        <f t="shared" si="64"/>
        <v>0</v>
      </c>
      <c r="J149" s="78">
        <f t="shared" si="65"/>
        <v>0</v>
      </c>
      <c r="K149" s="78">
        <f t="shared" si="66"/>
        <v>0</v>
      </c>
      <c r="L149" s="78">
        <f t="shared" si="67"/>
        <v>0</v>
      </c>
      <c r="M149" s="79"/>
      <c r="N149" s="175"/>
      <c r="O149" s="175"/>
      <c r="P149" s="175"/>
      <c r="Q149" s="176"/>
      <c r="R149" s="176"/>
      <c r="S149" s="200"/>
      <c r="T149" s="200"/>
      <c r="U149" s="200"/>
      <c r="V149" s="200"/>
      <c r="W149" s="200"/>
      <c r="X149" s="177"/>
      <c r="Y149" s="177"/>
      <c r="Z149" s="100">
        <f t="shared" si="52"/>
        <v>0</v>
      </c>
      <c r="AA149" s="208">
        <v>39000</v>
      </c>
      <c r="AB149" s="208"/>
      <c r="AC149" s="100">
        <f t="shared" si="53"/>
        <v>39000</v>
      </c>
      <c r="AD149" s="208">
        <v>16000</v>
      </c>
      <c r="AE149" s="208"/>
      <c r="AF149" s="102">
        <f t="shared" si="54"/>
        <v>16000</v>
      </c>
      <c r="AG149" s="177"/>
      <c r="AH149" s="87"/>
      <c r="AI149" s="88">
        <f t="shared" si="55"/>
        <v>0</v>
      </c>
      <c r="AJ149" s="88"/>
      <c r="AK149" s="88"/>
      <c r="AL149" s="88"/>
      <c r="AM149" s="88"/>
      <c r="AN149" s="88"/>
      <c r="AO149" s="88">
        <f t="shared" si="56"/>
        <v>0</v>
      </c>
      <c r="AP149" s="88"/>
      <c r="AQ149" s="88"/>
      <c r="AR149" s="88">
        <f t="shared" si="57"/>
        <v>0</v>
      </c>
      <c r="AS149" s="88"/>
      <c r="AT149" s="88"/>
      <c r="AU149" s="88">
        <f t="shared" si="58"/>
        <v>0</v>
      </c>
      <c r="AV149" s="88"/>
      <c r="AW149" s="88"/>
      <c r="AX149" s="88">
        <f t="shared" si="59"/>
        <v>0</v>
      </c>
      <c r="AY149" s="88"/>
      <c r="AZ149" s="88"/>
      <c r="BA149" s="88">
        <f t="shared" si="60"/>
        <v>0</v>
      </c>
      <c r="BB149" s="88">
        <f t="shared" si="61"/>
        <v>55000</v>
      </c>
      <c r="BC149" s="89">
        <f t="shared" si="62"/>
        <v>-55000</v>
      </c>
      <c r="BD149" s="89">
        <f t="shared" si="63"/>
        <v>0</v>
      </c>
      <c r="BE149" s="90"/>
      <c r="BF149" s="104"/>
      <c r="BG149" s="15"/>
    </row>
    <row r="150" spans="1:59" ht="42" hidden="1">
      <c r="A150" s="195"/>
      <c r="B150" s="193" t="s">
        <v>4</v>
      </c>
      <c r="C150" s="93" t="s">
        <v>47</v>
      </c>
      <c r="D150" s="207" t="s">
        <v>214</v>
      </c>
      <c r="E150" s="95"/>
      <c r="F150" s="78"/>
      <c r="G150" s="78"/>
      <c r="H150" s="78"/>
      <c r="I150" s="78">
        <f t="shared" si="64"/>
        <v>0</v>
      </c>
      <c r="J150" s="78">
        <f t="shared" si="65"/>
        <v>0</v>
      </c>
      <c r="K150" s="78">
        <f t="shared" si="66"/>
        <v>0</v>
      </c>
      <c r="L150" s="78">
        <f t="shared" si="67"/>
        <v>0</v>
      </c>
      <c r="M150" s="79"/>
      <c r="N150" s="175"/>
      <c r="O150" s="175"/>
      <c r="P150" s="175"/>
      <c r="Q150" s="176"/>
      <c r="R150" s="176"/>
      <c r="S150" s="200">
        <v>0</v>
      </c>
      <c r="T150" s="200"/>
      <c r="U150" s="200"/>
      <c r="V150" s="200">
        <v>0</v>
      </c>
      <c r="W150" s="200"/>
      <c r="X150" s="200"/>
      <c r="Y150" s="200"/>
      <c r="Z150" s="100">
        <f t="shared" si="52"/>
        <v>0</v>
      </c>
      <c r="AA150" s="78">
        <v>10858</v>
      </c>
      <c r="AB150" s="78"/>
      <c r="AC150" s="100">
        <f t="shared" si="53"/>
        <v>10858</v>
      </c>
      <c r="AD150" s="200"/>
      <c r="AE150" s="200"/>
      <c r="AF150" s="102">
        <f t="shared" si="54"/>
        <v>0</v>
      </c>
      <c r="AG150" s="200"/>
      <c r="AH150" s="87"/>
      <c r="AI150" s="88">
        <f t="shared" si="55"/>
        <v>0</v>
      </c>
      <c r="AJ150" s="88"/>
      <c r="AK150" s="88"/>
      <c r="AL150" s="88"/>
      <c r="AM150" s="88"/>
      <c r="AN150" s="88"/>
      <c r="AO150" s="88">
        <f t="shared" si="56"/>
        <v>0</v>
      </c>
      <c r="AP150" s="88"/>
      <c r="AQ150" s="88"/>
      <c r="AR150" s="88">
        <f t="shared" si="57"/>
        <v>0</v>
      </c>
      <c r="AS150" s="88"/>
      <c r="AT150" s="88"/>
      <c r="AU150" s="88">
        <f t="shared" si="58"/>
        <v>0</v>
      </c>
      <c r="AV150" s="88"/>
      <c r="AW150" s="88"/>
      <c r="AX150" s="88">
        <f t="shared" si="59"/>
        <v>0</v>
      </c>
      <c r="AY150" s="88"/>
      <c r="AZ150" s="88"/>
      <c r="BA150" s="88">
        <f t="shared" si="60"/>
        <v>0</v>
      </c>
      <c r="BB150" s="88">
        <f t="shared" si="61"/>
        <v>10858</v>
      </c>
      <c r="BC150" s="89">
        <f t="shared" si="62"/>
        <v>-10858</v>
      </c>
      <c r="BD150" s="89">
        <f t="shared" si="63"/>
        <v>0</v>
      </c>
      <c r="BE150" s="90"/>
      <c r="BF150" s="104"/>
      <c r="BG150" s="15"/>
    </row>
    <row r="151" spans="1:59" ht="31.5" hidden="1">
      <c r="A151" s="195"/>
      <c r="B151" s="193" t="s">
        <v>4</v>
      </c>
      <c r="C151" s="93" t="s">
        <v>47</v>
      </c>
      <c r="D151" s="207" t="s">
        <v>215</v>
      </c>
      <c r="E151" s="95"/>
      <c r="F151" s="95"/>
      <c r="G151" s="95"/>
      <c r="H151" s="78"/>
      <c r="I151" s="78">
        <f t="shared" si="64"/>
        <v>0</v>
      </c>
      <c r="J151" s="78">
        <f t="shared" si="65"/>
        <v>0</v>
      </c>
      <c r="K151" s="78">
        <f t="shared" si="66"/>
        <v>0</v>
      </c>
      <c r="L151" s="78">
        <f t="shared" si="67"/>
        <v>0</v>
      </c>
      <c r="M151" s="79"/>
      <c r="N151" s="175"/>
      <c r="O151" s="175"/>
      <c r="P151" s="175"/>
      <c r="Q151" s="176"/>
      <c r="R151" s="176"/>
      <c r="S151" s="200"/>
      <c r="T151" s="200"/>
      <c r="U151" s="200"/>
      <c r="V151" s="200"/>
      <c r="W151" s="200"/>
      <c r="X151" s="177"/>
      <c r="Y151" s="177"/>
      <c r="Z151" s="100">
        <f t="shared" si="52"/>
        <v>0</v>
      </c>
      <c r="AA151" s="177"/>
      <c r="AB151" s="177"/>
      <c r="AC151" s="100">
        <f t="shared" si="53"/>
        <v>0</v>
      </c>
      <c r="AD151" s="177"/>
      <c r="AE151" s="177"/>
      <c r="AF151" s="102">
        <f t="shared" si="54"/>
        <v>0</v>
      </c>
      <c r="AG151" s="177"/>
      <c r="AH151" s="87"/>
      <c r="AI151" s="88">
        <f t="shared" si="55"/>
        <v>0</v>
      </c>
      <c r="AJ151" s="88"/>
      <c r="AK151" s="88"/>
      <c r="AL151" s="88"/>
      <c r="AM151" s="88">
        <f>M151-(AJ151+AY151)</f>
        <v>-50705.5</v>
      </c>
      <c r="AN151" s="88"/>
      <c r="AO151" s="88">
        <f t="shared" si="56"/>
        <v>-50705.5</v>
      </c>
      <c r="AP151" s="88"/>
      <c r="AQ151" s="88"/>
      <c r="AR151" s="88">
        <f t="shared" si="57"/>
        <v>0</v>
      </c>
      <c r="AS151" s="88"/>
      <c r="AT151" s="88"/>
      <c r="AU151" s="88">
        <f t="shared" si="58"/>
        <v>0</v>
      </c>
      <c r="AV151" s="88"/>
      <c r="AW151" s="88"/>
      <c r="AX151" s="88">
        <f t="shared" si="59"/>
        <v>0</v>
      </c>
      <c r="AY151" s="88">
        <v>50705.5</v>
      </c>
      <c r="AZ151" s="88"/>
      <c r="BA151" s="88">
        <f t="shared" si="60"/>
        <v>50705.5</v>
      </c>
      <c r="BB151" s="88">
        <f t="shared" si="61"/>
        <v>0</v>
      </c>
      <c r="BC151" s="89">
        <f t="shared" si="62"/>
        <v>0</v>
      </c>
      <c r="BD151" s="89">
        <f t="shared" si="63"/>
        <v>0</v>
      </c>
      <c r="BE151" s="90"/>
      <c r="BF151" s="118" t="s">
        <v>186</v>
      </c>
      <c r="BG151" s="15"/>
    </row>
    <row r="152" spans="1:59" ht="31.5" hidden="1">
      <c r="A152" s="195"/>
      <c r="B152" s="193" t="s">
        <v>4</v>
      </c>
      <c r="C152" s="93" t="s">
        <v>47</v>
      </c>
      <c r="D152" s="210" t="s">
        <v>216</v>
      </c>
      <c r="E152" s="95"/>
      <c r="F152" s="78"/>
      <c r="G152" s="78"/>
      <c r="H152" s="78"/>
      <c r="I152" s="78">
        <f t="shared" si="64"/>
        <v>0</v>
      </c>
      <c r="J152" s="78">
        <f t="shared" si="65"/>
        <v>0</v>
      </c>
      <c r="K152" s="78">
        <f t="shared" si="66"/>
        <v>0</v>
      </c>
      <c r="L152" s="78">
        <f t="shared" si="67"/>
        <v>0</v>
      </c>
      <c r="M152" s="79"/>
      <c r="N152" s="175"/>
      <c r="O152" s="175"/>
      <c r="P152" s="175"/>
      <c r="Q152" s="176"/>
      <c r="R152" s="176"/>
      <c r="S152" s="200"/>
      <c r="T152" s="200"/>
      <c r="U152" s="200"/>
      <c r="V152" s="200"/>
      <c r="W152" s="200"/>
      <c r="X152" s="177">
        <v>248100</v>
      </c>
      <c r="Y152" s="177"/>
      <c r="Z152" s="100">
        <f t="shared" si="52"/>
        <v>248100</v>
      </c>
      <c r="AA152" s="177"/>
      <c r="AB152" s="177"/>
      <c r="AC152" s="100">
        <f t="shared" si="53"/>
        <v>0</v>
      </c>
      <c r="AD152" s="177"/>
      <c r="AE152" s="177"/>
      <c r="AF152" s="102">
        <f t="shared" si="54"/>
        <v>0</v>
      </c>
      <c r="AG152" s="177"/>
      <c r="AH152" s="87"/>
      <c r="AI152" s="88">
        <f t="shared" si="55"/>
        <v>0</v>
      </c>
      <c r="AJ152" s="88"/>
      <c r="AK152" s="88"/>
      <c r="AL152" s="88"/>
      <c r="AM152" s="88"/>
      <c r="AN152" s="88"/>
      <c r="AO152" s="88">
        <f t="shared" si="56"/>
        <v>0</v>
      </c>
      <c r="AP152" s="88"/>
      <c r="AQ152" s="88"/>
      <c r="AR152" s="88">
        <f t="shared" si="57"/>
        <v>0</v>
      </c>
      <c r="AS152" s="88"/>
      <c r="AT152" s="88"/>
      <c r="AU152" s="88">
        <f t="shared" si="58"/>
        <v>0</v>
      </c>
      <c r="AV152" s="88"/>
      <c r="AW152" s="88"/>
      <c r="AX152" s="88">
        <f t="shared" si="59"/>
        <v>0</v>
      </c>
      <c r="AY152" s="88"/>
      <c r="AZ152" s="88"/>
      <c r="BA152" s="88">
        <f t="shared" si="60"/>
        <v>0</v>
      </c>
      <c r="BB152" s="88">
        <f t="shared" si="61"/>
        <v>248100</v>
      </c>
      <c r="BC152" s="89">
        <f t="shared" si="62"/>
        <v>-248100</v>
      </c>
      <c r="BD152" s="89">
        <f t="shared" si="63"/>
        <v>0</v>
      </c>
      <c r="BE152" s="90"/>
      <c r="BF152" s="118" t="s">
        <v>186</v>
      </c>
      <c r="BG152" s="15"/>
    </row>
    <row r="153" spans="1:59" ht="31.5" hidden="1">
      <c r="A153" s="195"/>
      <c r="B153" s="193" t="s">
        <v>4</v>
      </c>
      <c r="C153" s="93" t="s">
        <v>47</v>
      </c>
      <c r="D153" s="210" t="s">
        <v>217</v>
      </c>
      <c r="E153" s="95"/>
      <c r="F153" s="78"/>
      <c r="G153" s="78"/>
      <c r="H153" s="78"/>
      <c r="I153" s="78">
        <f t="shared" si="64"/>
        <v>0</v>
      </c>
      <c r="J153" s="78">
        <f t="shared" si="65"/>
        <v>0</v>
      </c>
      <c r="K153" s="78">
        <f t="shared" si="66"/>
        <v>0</v>
      </c>
      <c r="L153" s="78">
        <f t="shared" si="67"/>
        <v>0</v>
      </c>
      <c r="M153" s="79"/>
      <c r="N153" s="175"/>
      <c r="O153" s="175"/>
      <c r="P153" s="175"/>
      <c r="Q153" s="176"/>
      <c r="R153" s="176"/>
      <c r="S153" s="200"/>
      <c r="T153" s="200"/>
      <c r="U153" s="200"/>
      <c r="V153" s="200"/>
      <c r="W153" s="200"/>
      <c r="X153" s="177">
        <v>218100</v>
      </c>
      <c r="Y153" s="177"/>
      <c r="Z153" s="100">
        <f t="shared" si="52"/>
        <v>218100</v>
      </c>
      <c r="AA153" s="177"/>
      <c r="AB153" s="177"/>
      <c r="AC153" s="100">
        <f t="shared" si="53"/>
        <v>0</v>
      </c>
      <c r="AD153" s="177"/>
      <c r="AE153" s="177"/>
      <c r="AF153" s="102">
        <f t="shared" si="54"/>
        <v>0</v>
      </c>
      <c r="AG153" s="177"/>
      <c r="AH153" s="87"/>
      <c r="AI153" s="88">
        <f t="shared" si="55"/>
        <v>0</v>
      </c>
      <c r="AJ153" s="88"/>
      <c r="AK153" s="88"/>
      <c r="AL153" s="88"/>
      <c r="AM153" s="88"/>
      <c r="AN153" s="88"/>
      <c r="AO153" s="88">
        <f t="shared" si="56"/>
        <v>0</v>
      </c>
      <c r="AP153" s="88"/>
      <c r="AQ153" s="88"/>
      <c r="AR153" s="88">
        <f t="shared" si="57"/>
        <v>0</v>
      </c>
      <c r="AS153" s="88"/>
      <c r="AT153" s="88"/>
      <c r="AU153" s="88">
        <f t="shared" si="58"/>
        <v>0</v>
      </c>
      <c r="AV153" s="88"/>
      <c r="AW153" s="88"/>
      <c r="AX153" s="88">
        <f t="shared" si="59"/>
        <v>0</v>
      </c>
      <c r="AY153" s="88"/>
      <c r="AZ153" s="88"/>
      <c r="BA153" s="88">
        <f t="shared" si="60"/>
        <v>0</v>
      </c>
      <c r="BB153" s="88">
        <f t="shared" si="61"/>
        <v>218100</v>
      </c>
      <c r="BC153" s="89">
        <f t="shared" si="62"/>
        <v>-218100</v>
      </c>
      <c r="BD153" s="89">
        <f t="shared" si="63"/>
        <v>0</v>
      </c>
      <c r="BE153" s="90"/>
      <c r="BF153" s="118" t="s">
        <v>186</v>
      </c>
      <c r="BG153" s="15"/>
    </row>
    <row r="154" spans="1:59" ht="31.5" hidden="1">
      <c r="A154" s="195"/>
      <c r="B154" s="193" t="s">
        <v>4</v>
      </c>
      <c r="C154" s="93" t="s">
        <v>47</v>
      </c>
      <c r="D154" s="210" t="s">
        <v>218</v>
      </c>
      <c r="E154" s="95"/>
      <c r="F154" s="78"/>
      <c r="G154" s="78"/>
      <c r="H154" s="78"/>
      <c r="I154" s="78">
        <f t="shared" si="64"/>
        <v>0</v>
      </c>
      <c r="J154" s="78">
        <f t="shared" si="65"/>
        <v>0</v>
      </c>
      <c r="K154" s="78">
        <f t="shared" si="66"/>
        <v>0</v>
      </c>
      <c r="L154" s="78">
        <f t="shared" si="67"/>
        <v>0</v>
      </c>
      <c r="M154" s="79"/>
      <c r="N154" s="175"/>
      <c r="O154" s="175"/>
      <c r="P154" s="175"/>
      <c r="Q154" s="176"/>
      <c r="R154" s="176"/>
      <c r="S154" s="200"/>
      <c r="T154" s="200"/>
      <c r="U154" s="200"/>
      <c r="V154" s="200"/>
      <c r="W154" s="200"/>
      <c r="X154" s="177"/>
      <c r="Y154" s="177"/>
      <c r="Z154" s="100">
        <f t="shared" si="52"/>
        <v>0</v>
      </c>
      <c r="AA154" s="177"/>
      <c r="AB154" s="177"/>
      <c r="AC154" s="100">
        <f t="shared" si="53"/>
        <v>0</v>
      </c>
      <c r="AD154" s="177"/>
      <c r="AE154" s="177"/>
      <c r="AF154" s="102">
        <f t="shared" si="54"/>
        <v>0</v>
      </c>
      <c r="AG154" s="177"/>
      <c r="AH154" s="87"/>
      <c r="AI154" s="88">
        <f t="shared" si="55"/>
        <v>0</v>
      </c>
      <c r="AJ154" s="88"/>
      <c r="AK154" s="88"/>
      <c r="AL154" s="88"/>
      <c r="AM154" s="88">
        <v>147292.85025</v>
      </c>
      <c r="AN154" s="88"/>
      <c r="AO154" s="88">
        <f t="shared" si="56"/>
        <v>147292.85025</v>
      </c>
      <c r="AP154" s="88"/>
      <c r="AQ154" s="88"/>
      <c r="AR154" s="88">
        <f t="shared" si="57"/>
        <v>0</v>
      </c>
      <c r="AS154" s="88">
        <v>294585.7005</v>
      </c>
      <c r="AT154" s="88"/>
      <c r="AU154" s="88">
        <f t="shared" si="58"/>
        <v>294585.7005</v>
      </c>
      <c r="AV154" s="88">
        <v>147292.85025</v>
      </c>
      <c r="AW154" s="88"/>
      <c r="AX154" s="88">
        <f t="shared" si="59"/>
        <v>147292.85025</v>
      </c>
      <c r="AY154" s="88"/>
      <c r="AZ154" s="88"/>
      <c r="BA154" s="88">
        <f t="shared" si="60"/>
        <v>0</v>
      </c>
      <c r="BB154" s="88">
        <f t="shared" si="61"/>
        <v>589171.401</v>
      </c>
      <c r="BC154" s="89">
        <f t="shared" si="62"/>
        <v>-589171.401</v>
      </c>
      <c r="BD154" s="89">
        <f t="shared" si="63"/>
        <v>0</v>
      </c>
      <c r="BE154" s="90"/>
      <c r="BF154" s="109" t="s">
        <v>51</v>
      </c>
      <c r="BG154" s="15"/>
    </row>
    <row r="155" spans="1:59" ht="52.5" hidden="1">
      <c r="A155" s="195"/>
      <c r="B155" s="193" t="s">
        <v>4</v>
      </c>
      <c r="C155" s="93" t="s">
        <v>47</v>
      </c>
      <c r="D155" s="139" t="s">
        <v>219</v>
      </c>
      <c r="E155" s="95"/>
      <c r="F155" s="78"/>
      <c r="G155" s="78"/>
      <c r="H155" s="78"/>
      <c r="I155" s="78">
        <f t="shared" si="64"/>
        <v>0</v>
      </c>
      <c r="J155" s="78">
        <f t="shared" si="65"/>
        <v>0</v>
      </c>
      <c r="K155" s="78">
        <f t="shared" si="66"/>
        <v>0</v>
      </c>
      <c r="L155" s="78">
        <f t="shared" si="67"/>
        <v>0</v>
      </c>
      <c r="M155" s="79"/>
      <c r="N155" s="175"/>
      <c r="O155" s="175"/>
      <c r="P155" s="175"/>
      <c r="Q155" s="176"/>
      <c r="R155" s="176"/>
      <c r="S155" s="200"/>
      <c r="T155" s="200"/>
      <c r="U155" s="200"/>
      <c r="V155" s="200"/>
      <c r="W155" s="200"/>
      <c r="X155" s="88">
        <v>76302.4535</v>
      </c>
      <c r="Y155" s="88"/>
      <c r="Z155" s="100">
        <f t="shared" si="52"/>
        <v>76302.4535</v>
      </c>
      <c r="AA155" s="88">
        <v>62701.0515</v>
      </c>
      <c r="AB155" s="88"/>
      <c r="AC155" s="100">
        <f t="shared" si="53"/>
        <v>62701.0515</v>
      </c>
      <c r="AD155" s="177"/>
      <c r="AE155" s="177"/>
      <c r="AF155" s="102">
        <f t="shared" si="54"/>
        <v>0</v>
      </c>
      <c r="AG155" s="177"/>
      <c r="AH155" s="87"/>
      <c r="AI155" s="88">
        <f t="shared" si="55"/>
        <v>0</v>
      </c>
      <c r="AJ155" s="88"/>
      <c r="AK155" s="88"/>
      <c r="AL155" s="88"/>
      <c r="AM155" s="88"/>
      <c r="AN155" s="88"/>
      <c r="AO155" s="88">
        <f t="shared" si="56"/>
        <v>0</v>
      </c>
      <c r="AP155" s="88"/>
      <c r="AQ155" s="88"/>
      <c r="AR155" s="88">
        <f t="shared" si="57"/>
        <v>0</v>
      </c>
      <c r="AS155" s="88"/>
      <c r="AT155" s="88"/>
      <c r="AU155" s="88">
        <f t="shared" si="58"/>
        <v>0</v>
      </c>
      <c r="AV155" s="88"/>
      <c r="AW155" s="88"/>
      <c r="AX155" s="88">
        <f t="shared" si="59"/>
        <v>0</v>
      </c>
      <c r="AY155" s="88"/>
      <c r="AZ155" s="88"/>
      <c r="BA155" s="88">
        <f t="shared" si="60"/>
        <v>0</v>
      </c>
      <c r="BB155" s="88">
        <f t="shared" si="61"/>
        <v>139003.505</v>
      </c>
      <c r="BC155" s="89">
        <f t="shared" si="62"/>
        <v>-139003.505</v>
      </c>
      <c r="BD155" s="89">
        <f t="shared" si="63"/>
        <v>0</v>
      </c>
      <c r="BE155" s="90"/>
      <c r="BF155" s="104"/>
      <c r="BG155" s="15"/>
    </row>
    <row r="156" spans="1:59" ht="21" hidden="1">
      <c r="A156" s="195"/>
      <c r="B156" s="193" t="s">
        <v>4</v>
      </c>
      <c r="C156" s="93" t="s">
        <v>47</v>
      </c>
      <c r="D156" s="139" t="s">
        <v>220</v>
      </c>
      <c r="E156" s="95"/>
      <c r="F156" s="78"/>
      <c r="G156" s="78"/>
      <c r="H156" s="78"/>
      <c r="I156" s="78">
        <f t="shared" si="64"/>
        <v>0</v>
      </c>
      <c r="J156" s="78">
        <f t="shared" si="65"/>
        <v>0</v>
      </c>
      <c r="K156" s="78">
        <f t="shared" si="66"/>
        <v>0</v>
      </c>
      <c r="L156" s="78">
        <f t="shared" si="67"/>
        <v>0</v>
      </c>
      <c r="M156" s="79"/>
      <c r="N156" s="175"/>
      <c r="O156" s="175"/>
      <c r="P156" s="175"/>
      <c r="Q156" s="176"/>
      <c r="R156" s="176"/>
      <c r="S156" s="200"/>
      <c r="T156" s="200"/>
      <c r="U156" s="200"/>
      <c r="V156" s="200"/>
      <c r="W156" s="200"/>
      <c r="X156" s="88"/>
      <c r="Y156" s="88"/>
      <c r="Z156" s="100">
        <f aca="true" t="shared" si="68" ref="Z156:Z187">X156-Y156</f>
        <v>0</v>
      </c>
      <c r="AA156" s="88">
        <v>44346.49</v>
      </c>
      <c r="AB156" s="88"/>
      <c r="AC156" s="100">
        <f aca="true" t="shared" si="69" ref="AC156:AC187">AA156-AB156</f>
        <v>44346.49</v>
      </c>
      <c r="AD156" s="177"/>
      <c r="AE156" s="177"/>
      <c r="AF156" s="102">
        <f aca="true" t="shared" si="70" ref="AF156:AF187">AD156-AE156</f>
        <v>0</v>
      </c>
      <c r="AG156" s="177"/>
      <c r="AH156" s="87"/>
      <c r="AI156" s="88">
        <f aca="true" t="shared" si="71" ref="AI156:AI187">AG156-AH156</f>
        <v>0</v>
      </c>
      <c r="AJ156" s="88"/>
      <c r="AK156" s="88"/>
      <c r="AL156" s="88"/>
      <c r="AM156" s="88"/>
      <c r="AN156" s="88"/>
      <c r="AO156" s="88">
        <f>AM156-AN156</f>
        <v>0</v>
      </c>
      <c r="AP156" s="88"/>
      <c r="AQ156" s="88"/>
      <c r="AR156" s="88">
        <f>AP156-AQ156</f>
        <v>0</v>
      </c>
      <c r="AS156" s="88"/>
      <c r="AT156" s="88"/>
      <c r="AU156" s="88">
        <f>AS156-AT156</f>
        <v>0</v>
      </c>
      <c r="AV156" s="88"/>
      <c r="AW156" s="88"/>
      <c r="AX156" s="88">
        <f>AV156-AW156</f>
        <v>0</v>
      </c>
      <c r="AY156" s="88"/>
      <c r="AZ156" s="88"/>
      <c r="BA156" s="88">
        <f>AY156-AZ156</f>
        <v>0</v>
      </c>
      <c r="BB156" s="88">
        <f aca="true" t="shared" si="72" ref="BB156:BB187">+SUM(X156+AA156+AD156+AG156+AJ156+AM156+AP156+AS156+AV156+AY156)</f>
        <v>44346.49</v>
      </c>
      <c r="BC156" s="89">
        <f>M156-BB156</f>
        <v>-44346.49</v>
      </c>
      <c r="BD156" s="89">
        <f aca="true" t="shared" si="73" ref="BD156:BD187">+SUM(S156+V156+Y156+AB156+AE156+AH156+AK156+AN156+AQ156+AT156+AW156+AZ156)</f>
        <v>0</v>
      </c>
      <c r="BE156" s="90"/>
      <c r="BF156" s="104"/>
      <c r="BG156" s="15"/>
    </row>
    <row r="157" spans="1:59" ht="31.5" hidden="1">
      <c r="A157" s="195"/>
      <c r="B157" s="193" t="s">
        <v>4</v>
      </c>
      <c r="C157" s="93" t="s">
        <v>47</v>
      </c>
      <c r="D157" s="210" t="s">
        <v>221</v>
      </c>
      <c r="E157" s="95"/>
      <c r="F157" s="78"/>
      <c r="G157" s="78"/>
      <c r="H157" s="78"/>
      <c r="I157" s="78">
        <f t="shared" si="64"/>
        <v>0</v>
      </c>
      <c r="J157" s="78">
        <f t="shared" si="65"/>
        <v>0</v>
      </c>
      <c r="K157" s="78">
        <f t="shared" si="66"/>
        <v>0</v>
      </c>
      <c r="L157" s="78">
        <f t="shared" si="67"/>
        <v>0</v>
      </c>
      <c r="M157" s="79"/>
      <c r="N157" s="175"/>
      <c r="O157" s="175"/>
      <c r="P157" s="175"/>
      <c r="Q157" s="176"/>
      <c r="R157" s="176"/>
      <c r="S157" s="200"/>
      <c r="T157" s="200"/>
      <c r="U157" s="200"/>
      <c r="V157" s="200"/>
      <c r="W157" s="200"/>
      <c r="X157" s="88"/>
      <c r="Y157" s="88"/>
      <c r="Z157" s="100">
        <f t="shared" si="68"/>
        <v>0</v>
      </c>
      <c r="AA157" s="163">
        <v>850151</v>
      </c>
      <c r="AB157" s="163"/>
      <c r="AC157" s="100">
        <f t="shared" si="69"/>
        <v>850151</v>
      </c>
      <c r="AD157" s="177"/>
      <c r="AE157" s="177"/>
      <c r="AF157" s="102">
        <f t="shared" si="70"/>
        <v>0</v>
      </c>
      <c r="AG157" s="177"/>
      <c r="AH157" s="87"/>
      <c r="AI157" s="88">
        <f t="shared" si="71"/>
        <v>0</v>
      </c>
      <c r="AJ157" s="88"/>
      <c r="AK157" s="88"/>
      <c r="AL157" s="88"/>
      <c r="AM157" s="88"/>
      <c r="AN157" s="88"/>
      <c r="AO157" s="88">
        <f>AM157-AN157</f>
        <v>0</v>
      </c>
      <c r="AP157" s="88"/>
      <c r="AQ157" s="88"/>
      <c r="AR157" s="88">
        <f>AP157-AQ157</f>
        <v>0</v>
      </c>
      <c r="AS157" s="88"/>
      <c r="AT157" s="88"/>
      <c r="AU157" s="88">
        <f>AS157-AT157</f>
        <v>0</v>
      </c>
      <c r="AV157" s="88"/>
      <c r="AW157" s="88"/>
      <c r="AX157" s="88">
        <f>AV157-AW157</f>
        <v>0</v>
      </c>
      <c r="AY157" s="88"/>
      <c r="AZ157" s="88"/>
      <c r="BA157" s="88">
        <f>AY157-AZ157</f>
        <v>0</v>
      </c>
      <c r="BB157" s="88">
        <f t="shared" si="72"/>
        <v>850151</v>
      </c>
      <c r="BC157" s="89">
        <f>M157-BB157</f>
        <v>-850151</v>
      </c>
      <c r="BD157" s="89">
        <f t="shared" si="73"/>
        <v>0</v>
      </c>
      <c r="BE157" s="90"/>
      <c r="BF157" s="118" t="s">
        <v>67</v>
      </c>
      <c r="BG157" s="15"/>
    </row>
    <row r="158" spans="1:59" ht="52.5" hidden="1">
      <c r="A158" s="195"/>
      <c r="B158" s="193" t="s">
        <v>4</v>
      </c>
      <c r="C158" s="93" t="s">
        <v>47</v>
      </c>
      <c r="D158" s="207" t="s">
        <v>222</v>
      </c>
      <c r="E158" s="95"/>
      <c r="F158" s="95"/>
      <c r="G158" s="95"/>
      <c r="H158" s="78"/>
      <c r="I158" s="78">
        <f t="shared" si="64"/>
        <v>0</v>
      </c>
      <c r="J158" s="78">
        <f t="shared" si="65"/>
        <v>0</v>
      </c>
      <c r="K158" s="78">
        <f t="shared" si="66"/>
        <v>0</v>
      </c>
      <c r="L158" s="78">
        <f t="shared" si="67"/>
        <v>0</v>
      </c>
      <c r="M158" s="79"/>
      <c r="N158" s="175"/>
      <c r="O158" s="175"/>
      <c r="P158" s="175"/>
      <c r="Q158" s="176"/>
      <c r="R158" s="176"/>
      <c r="S158" s="200"/>
      <c r="T158" s="200"/>
      <c r="U158" s="200"/>
      <c r="V158" s="200"/>
      <c r="W158" s="200"/>
      <c r="X158" s="88"/>
      <c r="Y158" s="88"/>
      <c r="Z158" s="100">
        <f t="shared" si="68"/>
        <v>0</v>
      </c>
      <c r="AA158" s="163">
        <v>44593</v>
      </c>
      <c r="AB158" s="163"/>
      <c r="AC158" s="100">
        <f t="shared" si="69"/>
        <v>44593</v>
      </c>
      <c r="AD158" s="177"/>
      <c r="AE158" s="177"/>
      <c r="AF158" s="102">
        <f t="shared" si="70"/>
        <v>0</v>
      </c>
      <c r="AG158" s="177"/>
      <c r="AH158" s="87"/>
      <c r="AI158" s="88">
        <f t="shared" si="71"/>
        <v>0</v>
      </c>
      <c r="AJ158" s="88"/>
      <c r="AK158" s="88"/>
      <c r="AL158" s="88"/>
      <c r="AM158" s="88"/>
      <c r="AN158" s="88"/>
      <c r="AO158" s="88">
        <f>AM158-AN158</f>
        <v>0</v>
      </c>
      <c r="AP158" s="88"/>
      <c r="AQ158" s="88"/>
      <c r="AR158" s="88">
        <f>AP158-AQ158</f>
        <v>0</v>
      </c>
      <c r="AS158" s="88"/>
      <c r="AT158" s="88"/>
      <c r="AU158" s="88">
        <f>AS158-AT158</f>
        <v>0</v>
      </c>
      <c r="AV158" s="88"/>
      <c r="AW158" s="88"/>
      <c r="AX158" s="88">
        <f>AV158-AW158</f>
        <v>0</v>
      </c>
      <c r="AY158" s="88"/>
      <c r="AZ158" s="88"/>
      <c r="BA158" s="88">
        <f>AY158-AZ158</f>
        <v>0</v>
      </c>
      <c r="BB158" s="88">
        <f t="shared" si="72"/>
        <v>44593</v>
      </c>
      <c r="BC158" s="89">
        <f>M158-BB158</f>
        <v>-44593</v>
      </c>
      <c r="BD158" s="89">
        <f t="shared" si="73"/>
        <v>0</v>
      </c>
      <c r="BE158" s="90"/>
      <c r="BF158" s="118" t="s">
        <v>67</v>
      </c>
      <c r="BG158" s="15"/>
    </row>
    <row r="159" spans="1:59" ht="52.5" hidden="1">
      <c r="A159" s="195"/>
      <c r="B159" s="193" t="s">
        <v>4</v>
      </c>
      <c r="C159" s="93" t="s">
        <v>47</v>
      </c>
      <c r="D159" s="207" t="s">
        <v>223</v>
      </c>
      <c r="E159" s="95"/>
      <c r="F159" s="78"/>
      <c r="G159" s="78"/>
      <c r="H159" s="78"/>
      <c r="I159" s="78">
        <f t="shared" si="64"/>
        <v>0</v>
      </c>
      <c r="J159" s="78">
        <f t="shared" si="65"/>
        <v>0</v>
      </c>
      <c r="K159" s="78">
        <f t="shared" si="66"/>
        <v>0</v>
      </c>
      <c r="L159" s="78">
        <f t="shared" si="67"/>
        <v>0</v>
      </c>
      <c r="M159" s="79"/>
      <c r="N159" s="175"/>
      <c r="O159" s="175"/>
      <c r="P159" s="175"/>
      <c r="Q159" s="176"/>
      <c r="R159" s="176"/>
      <c r="S159" s="200"/>
      <c r="T159" s="200"/>
      <c r="U159" s="200"/>
      <c r="V159" s="200"/>
      <c r="W159" s="200"/>
      <c r="X159" s="88"/>
      <c r="Y159" s="211"/>
      <c r="Z159" s="100">
        <f t="shared" si="68"/>
        <v>0</v>
      </c>
      <c r="AA159" s="163">
        <v>14101</v>
      </c>
      <c r="AB159" s="163"/>
      <c r="AC159" s="100">
        <f t="shared" si="69"/>
        <v>14101</v>
      </c>
      <c r="AD159" s="177"/>
      <c r="AE159" s="177"/>
      <c r="AF159" s="102">
        <f t="shared" si="70"/>
        <v>0</v>
      </c>
      <c r="AG159" s="177"/>
      <c r="AH159" s="87"/>
      <c r="AI159" s="88">
        <f t="shared" si="71"/>
        <v>0</v>
      </c>
      <c r="AJ159" s="88"/>
      <c r="AK159" s="88"/>
      <c r="AL159" s="88"/>
      <c r="AM159" s="88"/>
      <c r="AN159" s="88"/>
      <c r="AO159" s="88">
        <f>AM159-AN159</f>
        <v>0</v>
      </c>
      <c r="AP159" s="88"/>
      <c r="AQ159" s="88"/>
      <c r="AR159" s="88">
        <f>AP159-AQ159</f>
        <v>0</v>
      </c>
      <c r="AS159" s="88"/>
      <c r="AT159" s="88"/>
      <c r="AU159" s="88">
        <f>AS159-AT159</f>
        <v>0</v>
      </c>
      <c r="AV159" s="88"/>
      <c r="AW159" s="88"/>
      <c r="AX159" s="88">
        <f>AV159-AW159</f>
        <v>0</v>
      </c>
      <c r="AY159" s="88"/>
      <c r="AZ159" s="88"/>
      <c r="BA159" s="88">
        <f>AY159-AZ159</f>
        <v>0</v>
      </c>
      <c r="BB159" s="88">
        <f t="shared" si="72"/>
        <v>14101</v>
      </c>
      <c r="BC159" s="89">
        <f>M159-BB159</f>
        <v>-14101</v>
      </c>
      <c r="BD159" s="89">
        <f t="shared" si="73"/>
        <v>0</v>
      </c>
      <c r="BE159" s="90"/>
      <c r="BF159" s="118" t="s">
        <v>67</v>
      </c>
      <c r="BG159" s="15"/>
    </row>
    <row r="160" spans="1:59" ht="42" hidden="1">
      <c r="A160" s="195"/>
      <c r="B160" s="193" t="s">
        <v>4</v>
      </c>
      <c r="C160" s="93" t="s">
        <v>47</v>
      </c>
      <c r="D160" s="210" t="s">
        <v>224</v>
      </c>
      <c r="E160" s="95"/>
      <c r="F160" s="78"/>
      <c r="G160" s="78"/>
      <c r="H160" s="78"/>
      <c r="I160" s="78">
        <f t="shared" si="64"/>
        <v>0</v>
      </c>
      <c r="J160" s="78">
        <f t="shared" si="65"/>
        <v>0</v>
      </c>
      <c r="K160" s="78">
        <f t="shared" si="66"/>
        <v>0</v>
      </c>
      <c r="L160" s="78">
        <f t="shared" si="67"/>
        <v>0</v>
      </c>
      <c r="M160" s="79"/>
      <c r="N160" s="175"/>
      <c r="O160" s="175"/>
      <c r="P160" s="175"/>
      <c r="Q160" s="176"/>
      <c r="R160" s="176"/>
      <c r="S160" s="200"/>
      <c r="T160" s="200"/>
      <c r="U160" s="200"/>
      <c r="V160" s="200"/>
      <c r="W160" s="200"/>
      <c r="X160" s="88"/>
      <c r="Y160" s="88"/>
      <c r="Z160" s="100">
        <f t="shared" si="68"/>
        <v>0</v>
      </c>
      <c r="AA160" s="163"/>
      <c r="AB160" s="163"/>
      <c r="AC160" s="100">
        <f t="shared" si="69"/>
        <v>0</v>
      </c>
      <c r="AD160" s="177"/>
      <c r="AE160" s="177"/>
      <c r="AF160" s="102">
        <f t="shared" si="70"/>
        <v>0</v>
      </c>
      <c r="AG160" s="177"/>
      <c r="AH160" s="87"/>
      <c r="AI160" s="88">
        <f t="shared" si="71"/>
        <v>0</v>
      </c>
      <c r="AJ160" s="88"/>
      <c r="AK160" s="88"/>
      <c r="AL160" s="88"/>
      <c r="AM160" s="88">
        <f>384193.55*0.25</f>
        <v>96048.3875</v>
      </c>
      <c r="AN160" s="88"/>
      <c r="AO160" s="88">
        <f>AM160-AN160</f>
        <v>96048.3875</v>
      </c>
      <c r="AP160" s="88"/>
      <c r="AQ160" s="88"/>
      <c r="AR160" s="88">
        <f>AP160-AQ160</f>
        <v>0</v>
      </c>
      <c r="AS160" s="88">
        <f>0.5*384193.55</f>
        <v>192096.775</v>
      </c>
      <c r="AT160" s="88"/>
      <c r="AU160" s="88">
        <f>AS160-AT160</f>
        <v>192096.775</v>
      </c>
      <c r="AV160" s="88">
        <f>0.25*384193.55</f>
        <v>96048.3875</v>
      </c>
      <c r="AW160" s="88"/>
      <c r="AX160" s="88">
        <f>AV160-AW160</f>
        <v>96048.3875</v>
      </c>
      <c r="AY160" s="88"/>
      <c r="AZ160" s="88"/>
      <c r="BA160" s="88">
        <f>AY160-AZ160</f>
        <v>0</v>
      </c>
      <c r="BB160" s="88">
        <f t="shared" si="72"/>
        <v>384193.55</v>
      </c>
      <c r="BC160" s="89">
        <f>M160-BB160</f>
        <v>-384193.55</v>
      </c>
      <c r="BD160" s="89">
        <f t="shared" si="73"/>
        <v>0</v>
      </c>
      <c r="BE160" s="90"/>
      <c r="BF160" s="109" t="s">
        <v>51</v>
      </c>
      <c r="BG160" s="15"/>
    </row>
    <row r="161" spans="1:59" ht="31.5" hidden="1">
      <c r="A161" s="195"/>
      <c r="B161" s="193" t="s">
        <v>4</v>
      </c>
      <c r="C161" s="93" t="s">
        <v>47</v>
      </c>
      <c r="D161" s="210" t="s">
        <v>225</v>
      </c>
      <c r="E161" s="95"/>
      <c r="F161" s="78"/>
      <c r="G161" s="78"/>
      <c r="H161" s="78"/>
      <c r="I161" s="78">
        <f t="shared" si="64"/>
        <v>0</v>
      </c>
      <c r="J161" s="78">
        <f t="shared" si="65"/>
        <v>0</v>
      </c>
      <c r="K161" s="78">
        <f t="shared" si="66"/>
        <v>0</v>
      </c>
      <c r="L161" s="78">
        <f t="shared" si="67"/>
        <v>0</v>
      </c>
      <c r="M161" s="79"/>
      <c r="N161" s="175"/>
      <c r="O161" s="175"/>
      <c r="P161" s="175"/>
      <c r="Q161" s="176"/>
      <c r="R161" s="176"/>
      <c r="S161" s="200"/>
      <c r="T161" s="200"/>
      <c r="U161" s="200"/>
      <c r="V161" s="200"/>
      <c r="W161" s="200"/>
      <c r="X161" s="88"/>
      <c r="Y161" s="88"/>
      <c r="Z161" s="100">
        <f t="shared" si="68"/>
        <v>0</v>
      </c>
      <c r="AA161" s="163"/>
      <c r="AB161" s="163"/>
      <c r="AC161" s="100">
        <f t="shared" si="69"/>
        <v>0</v>
      </c>
      <c r="AD161" s="177"/>
      <c r="AE161" s="177"/>
      <c r="AF161" s="102">
        <f t="shared" si="70"/>
        <v>0</v>
      </c>
      <c r="AG161" s="177"/>
      <c r="AH161" s="87"/>
      <c r="AI161" s="88">
        <f t="shared" si="71"/>
        <v>0</v>
      </c>
      <c r="AJ161" s="88"/>
      <c r="AK161" s="88"/>
      <c r="AL161" s="88"/>
      <c r="AM161" s="88"/>
      <c r="AN161" s="88"/>
      <c r="AO161" s="88">
        <f>AM161-AN161</f>
        <v>0</v>
      </c>
      <c r="AP161" s="88"/>
      <c r="AQ161" s="88"/>
      <c r="AR161" s="88">
        <f>AP161-AQ161</f>
        <v>0</v>
      </c>
      <c r="AS161" s="88"/>
      <c r="AT161" s="88"/>
      <c r="AU161" s="88">
        <f>AS161-AT161</f>
        <v>0</v>
      </c>
      <c r="AV161" s="88"/>
      <c r="AW161" s="88"/>
      <c r="AX161" s="88">
        <f>AV161-AW161</f>
        <v>0</v>
      </c>
      <c r="AY161" s="88">
        <v>303573</v>
      </c>
      <c r="AZ161" s="88"/>
      <c r="BA161" s="88">
        <f>AY161-AZ161</f>
        <v>303573</v>
      </c>
      <c r="BB161" s="88">
        <f t="shared" si="72"/>
        <v>303573</v>
      </c>
      <c r="BC161" s="89"/>
      <c r="BD161" s="89">
        <f t="shared" si="73"/>
        <v>0</v>
      </c>
      <c r="BE161" s="90"/>
      <c r="BF161" s="109" t="s">
        <v>226</v>
      </c>
      <c r="BG161" s="15"/>
    </row>
    <row r="162" spans="1:59" ht="31.5" hidden="1">
      <c r="A162" s="195"/>
      <c r="B162" s="193" t="s">
        <v>4</v>
      </c>
      <c r="C162" s="93" t="s">
        <v>47</v>
      </c>
      <c r="D162" s="210" t="s">
        <v>227</v>
      </c>
      <c r="E162" s="95"/>
      <c r="F162" s="78"/>
      <c r="G162" s="78"/>
      <c r="H162" s="78"/>
      <c r="I162" s="78">
        <f t="shared" si="64"/>
        <v>0</v>
      </c>
      <c r="J162" s="78">
        <f t="shared" si="65"/>
        <v>0</v>
      </c>
      <c r="K162" s="78">
        <f t="shared" si="66"/>
        <v>0</v>
      </c>
      <c r="L162" s="78">
        <f t="shared" si="67"/>
        <v>0</v>
      </c>
      <c r="M162" s="79"/>
      <c r="N162" s="172"/>
      <c r="O162" s="172"/>
      <c r="P162" s="172"/>
      <c r="Q162" s="173"/>
      <c r="R162" s="173"/>
      <c r="S162" s="203"/>
      <c r="T162" s="203"/>
      <c r="U162" s="203"/>
      <c r="V162" s="203"/>
      <c r="W162" s="203"/>
      <c r="X162" s="134"/>
      <c r="Y162" s="134"/>
      <c r="Z162" s="100">
        <f t="shared" si="68"/>
        <v>0</v>
      </c>
      <c r="AA162" s="134"/>
      <c r="AB162" s="134"/>
      <c r="AC162" s="100">
        <f t="shared" si="69"/>
        <v>0</v>
      </c>
      <c r="AD162" s="122"/>
      <c r="AE162" s="122"/>
      <c r="AF162" s="102">
        <f t="shared" si="70"/>
        <v>0</v>
      </c>
      <c r="AG162" s="122"/>
      <c r="AH162" s="87"/>
      <c r="AI162" s="88">
        <f t="shared" si="71"/>
        <v>0</v>
      </c>
      <c r="AJ162" s="88"/>
      <c r="AK162" s="88"/>
      <c r="AL162" s="88"/>
      <c r="AM162" s="88"/>
      <c r="AN162" s="88"/>
      <c r="AO162" s="88">
        <f>AM162-AN162</f>
        <v>0</v>
      </c>
      <c r="AP162" s="88"/>
      <c r="AQ162" s="88"/>
      <c r="AR162" s="88">
        <f>AP162-AQ162</f>
        <v>0</v>
      </c>
      <c r="AS162" s="88"/>
      <c r="AT162" s="88"/>
      <c r="AU162" s="88">
        <f>AS162-AT162</f>
        <v>0</v>
      </c>
      <c r="AV162" s="88"/>
      <c r="AW162" s="88"/>
      <c r="AX162" s="88">
        <f>AV162-AW162</f>
        <v>0</v>
      </c>
      <c r="AY162" s="88"/>
      <c r="AZ162" s="88"/>
      <c r="BA162" s="88">
        <f>AY162-AZ162</f>
        <v>0</v>
      </c>
      <c r="BB162" s="88">
        <f t="shared" si="72"/>
        <v>0</v>
      </c>
      <c r="BC162" s="89">
        <f aca="true" t="shared" si="74" ref="BC162:BC173">M162-BB162</f>
        <v>0</v>
      </c>
      <c r="BD162" s="89">
        <f t="shared" si="73"/>
        <v>0</v>
      </c>
      <c r="BE162" s="90"/>
      <c r="BF162" s="109" t="s">
        <v>228</v>
      </c>
      <c r="BG162" s="15"/>
    </row>
    <row r="163" spans="1:59" ht="31.5">
      <c r="A163" s="195"/>
      <c r="B163" s="193" t="s">
        <v>3</v>
      </c>
      <c r="C163" s="93" t="s">
        <v>47</v>
      </c>
      <c r="D163" s="119" t="s">
        <v>59</v>
      </c>
      <c r="E163" s="110">
        <v>5578814</v>
      </c>
      <c r="F163" s="78"/>
      <c r="G163" s="78"/>
      <c r="H163" s="78"/>
      <c r="I163" s="78">
        <f t="shared" si="64"/>
        <v>0</v>
      </c>
      <c r="J163" s="78">
        <f t="shared" si="65"/>
        <v>5578814</v>
      </c>
      <c r="K163" s="78">
        <f t="shared" si="66"/>
        <v>0</v>
      </c>
      <c r="L163" s="78">
        <f t="shared" si="67"/>
        <v>4106559</v>
      </c>
      <c r="M163" s="79">
        <v>1472255</v>
      </c>
      <c r="N163" s="172"/>
      <c r="O163" s="172"/>
      <c r="P163" s="172"/>
      <c r="Q163" s="173"/>
      <c r="R163" s="173"/>
      <c r="S163" s="199"/>
      <c r="T163" s="199"/>
      <c r="U163" s="199"/>
      <c r="V163" s="199"/>
      <c r="W163" s="199"/>
      <c r="X163" s="108">
        <v>200000</v>
      </c>
      <c r="Y163" s="108"/>
      <c r="Z163" s="100">
        <f t="shared" si="68"/>
        <v>200000</v>
      </c>
      <c r="AA163" s="108">
        <v>200000</v>
      </c>
      <c r="AB163" s="108"/>
      <c r="AC163" s="100">
        <f t="shared" si="69"/>
        <v>200000</v>
      </c>
      <c r="AD163" s="108">
        <v>200944</v>
      </c>
      <c r="AE163" s="108"/>
      <c r="AF163" s="102">
        <f t="shared" si="70"/>
        <v>200944</v>
      </c>
      <c r="AG163" s="108">
        <v>162382</v>
      </c>
      <c r="AH163" s="88"/>
      <c r="AI163" s="88">
        <f t="shared" si="71"/>
        <v>162382</v>
      </c>
      <c r="AJ163" s="88">
        <v>150000</v>
      </c>
      <c r="AK163" s="88"/>
      <c r="AL163" s="88"/>
      <c r="AM163" s="88">
        <v>130000</v>
      </c>
      <c r="AN163" s="88"/>
      <c r="AO163" s="88"/>
      <c r="AP163" s="88">
        <v>100000</v>
      </c>
      <c r="AQ163" s="88"/>
      <c r="AR163" s="88"/>
      <c r="AS163" s="88"/>
      <c r="AT163" s="88"/>
      <c r="AU163" s="88"/>
      <c r="AV163" s="88"/>
      <c r="AW163" s="88"/>
      <c r="AX163" s="88"/>
      <c r="AY163" s="88"/>
      <c r="AZ163" s="88"/>
      <c r="BA163" s="88"/>
      <c r="BB163" s="88">
        <f t="shared" si="72"/>
        <v>1143326</v>
      </c>
      <c r="BC163" s="89">
        <f t="shared" si="74"/>
        <v>328929</v>
      </c>
      <c r="BD163" s="89">
        <f t="shared" si="73"/>
        <v>0</v>
      </c>
      <c r="BE163" s="90"/>
      <c r="BF163" s="109" t="s">
        <v>229</v>
      </c>
      <c r="BG163" s="15"/>
    </row>
    <row r="164" spans="1:59" ht="42" hidden="1">
      <c r="A164" s="195"/>
      <c r="B164" s="193" t="s">
        <v>3</v>
      </c>
      <c r="C164" s="93" t="s">
        <v>47</v>
      </c>
      <c r="D164" s="210" t="s">
        <v>230</v>
      </c>
      <c r="E164" s="95">
        <v>1036556</v>
      </c>
      <c r="F164" s="78"/>
      <c r="G164" s="78"/>
      <c r="H164" s="78"/>
      <c r="I164" s="78">
        <f t="shared" si="64"/>
        <v>0</v>
      </c>
      <c r="J164" s="78">
        <f t="shared" si="65"/>
        <v>1036556</v>
      </c>
      <c r="K164" s="78">
        <f t="shared" si="66"/>
        <v>0</v>
      </c>
      <c r="L164" s="78">
        <f t="shared" si="67"/>
        <v>1036556</v>
      </c>
      <c r="M164" s="79"/>
      <c r="N164" s="172"/>
      <c r="O164" s="172"/>
      <c r="P164" s="172"/>
      <c r="Q164" s="173"/>
      <c r="R164" s="173"/>
      <c r="S164" s="203"/>
      <c r="T164" s="203"/>
      <c r="U164" s="203"/>
      <c r="V164" s="203"/>
      <c r="W164" s="203"/>
      <c r="X164" s="134"/>
      <c r="Y164" s="134"/>
      <c r="Z164" s="100">
        <f t="shared" si="68"/>
        <v>0</v>
      </c>
      <c r="AA164" s="134"/>
      <c r="AB164" s="134"/>
      <c r="AC164" s="100">
        <f t="shared" si="69"/>
        <v>0</v>
      </c>
      <c r="AD164" s="122"/>
      <c r="AE164" s="122"/>
      <c r="AF164" s="102">
        <f t="shared" si="70"/>
        <v>0</v>
      </c>
      <c r="AG164" s="122"/>
      <c r="AH164" s="88"/>
      <c r="AI164" s="88">
        <f t="shared" si="71"/>
        <v>0</v>
      </c>
      <c r="AJ164" s="88"/>
      <c r="AK164" s="88"/>
      <c r="AL164" s="88"/>
      <c r="AM164" s="88"/>
      <c r="AN164" s="88"/>
      <c r="AO164" s="88"/>
      <c r="AP164" s="88"/>
      <c r="AQ164" s="88"/>
      <c r="AR164" s="88"/>
      <c r="AS164" s="88"/>
      <c r="AT164" s="88"/>
      <c r="AU164" s="88"/>
      <c r="AV164" s="88"/>
      <c r="AW164" s="88"/>
      <c r="AX164" s="88"/>
      <c r="AY164" s="88"/>
      <c r="AZ164" s="88"/>
      <c r="BA164" s="88"/>
      <c r="BB164" s="88">
        <f t="shared" si="72"/>
        <v>0</v>
      </c>
      <c r="BC164" s="89">
        <f t="shared" si="74"/>
        <v>0</v>
      </c>
      <c r="BD164" s="89">
        <f t="shared" si="73"/>
        <v>0</v>
      </c>
      <c r="BE164" s="90"/>
      <c r="BF164" s="109" t="s">
        <v>231</v>
      </c>
      <c r="BG164" s="15"/>
    </row>
    <row r="165" spans="1:59" ht="42">
      <c r="A165" s="195"/>
      <c r="B165" s="193" t="s">
        <v>3</v>
      </c>
      <c r="C165" s="93" t="s">
        <v>47</v>
      </c>
      <c r="D165" s="119" t="s">
        <v>232</v>
      </c>
      <c r="E165" s="95">
        <v>2585380.52</v>
      </c>
      <c r="F165" s="95">
        <v>0</v>
      </c>
      <c r="G165" s="95">
        <v>0</v>
      </c>
      <c r="H165" s="78">
        <v>0</v>
      </c>
      <c r="I165" s="78">
        <f t="shared" si="64"/>
        <v>0</v>
      </c>
      <c r="J165" s="78">
        <f t="shared" si="65"/>
        <v>2585380.52</v>
      </c>
      <c r="K165" s="78">
        <f t="shared" si="66"/>
        <v>0</v>
      </c>
      <c r="L165" s="78">
        <f t="shared" si="67"/>
        <v>2314882.52</v>
      </c>
      <c r="M165" s="145">
        <v>270498</v>
      </c>
      <c r="N165" s="172"/>
      <c r="O165" s="172"/>
      <c r="P165" s="172"/>
      <c r="Q165" s="173"/>
      <c r="R165" s="173"/>
      <c r="S165" s="203">
        <v>0</v>
      </c>
      <c r="T165" s="203"/>
      <c r="U165" s="203"/>
      <c r="V165" s="164">
        <v>0</v>
      </c>
      <c r="W165" s="203"/>
      <c r="X165" s="134">
        <v>0</v>
      </c>
      <c r="Y165" s="204">
        <v>0</v>
      </c>
      <c r="Z165" s="100">
        <f t="shared" si="68"/>
        <v>0</v>
      </c>
      <c r="AA165" s="134">
        <v>0</v>
      </c>
      <c r="AB165" s="134">
        <v>0</v>
      </c>
      <c r="AC165" s="100">
        <f t="shared" si="69"/>
        <v>0</v>
      </c>
      <c r="AD165" s="122">
        <v>0</v>
      </c>
      <c r="AE165" s="122">
        <v>0</v>
      </c>
      <c r="AF165" s="102">
        <f t="shared" si="70"/>
        <v>0</v>
      </c>
      <c r="AG165" s="122"/>
      <c r="AH165" s="88">
        <v>0</v>
      </c>
      <c r="AI165" s="88">
        <f t="shared" si="71"/>
        <v>0</v>
      </c>
      <c r="AJ165" s="88"/>
      <c r="AK165" s="88"/>
      <c r="AL165" s="88"/>
      <c r="AM165" s="88"/>
      <c r="AN165" s="88"/>
      <c r="AO165" s="88"/>
      <c r="AP165" s="88"/>
      <c r="AQ165" s="88"/>
      <c r="AR165" s="88"/>
      <c r="AS165" s="88"/>
      <c r="AT165" s="88"/>
      <c r="AU165" s="88"/>
      <c r="AV165" s="88"/>
      <c r="AW165" s="88"/>
      <c r="AX165" s="88"/>
      <c r="AY165" s="88"/>
      <c r="AZ165" s="88"/>
      <c r="BA165" s="88"/>
      <c r="BB165" s="88">
        <f t="shared" si="72"/>
        <v>0</v>
      </c>
      <c r="BC165" s="89">
        <f t="shared" si="74"/>
        <v>270498</v>
      </c>
      <c r="BD165" s="89">
        <f t="shared" si="73"/>
        <v>0</v>
      </c>
      <c r="BE165" s="90"/>
      <c r="BF165" s="109" t="s">
        <v>233</v>
      </c>
      <c r="BG165" s="105" t="s">
        <v>46</v>
      </c>
    </row>
    <row r="166" spans="1:59" ht="21">
      <c r="A166" s="195"/>
      <c r="B166" s="193" t="s">
        <v>1</v>
      </c>
      <c r="C166" s="93" t="s">
        <v>47</v>
      </c>
      <c r="D166" s="119" t="s">
        <v>59</v>
      </c>
      <c r="E166" s="110">
        <v>5578814</v>
      </c>
      <c r="F166" s="181"/>
      <c r="G166" s="181">
        <v>908161</v>
      </c>
      <c r="H166" s="78"/>
      <c r="I166" s="78">
        <f t="shared" si="64"/>
        <v>0</v>
      </c>
      <c r="J166" s="78">
        <f t="shared" si="65"/>
        <v>4670653</v>
      </c>
      <c r="K166" s="78">
        <f t="shared" si="66"/>
        <v>908161</v>
      </c>
      <c r="L166" s="78">
        <f t="shared" si="67"/>
        <v>3762492</v>
      </c>
      <c r="M166" s="79">
        <v>908161</v>
      </c>
      <c r="N166" s="172"/>
      <c r="O166" s="172"/>
      <c r="P166" s="172"/>
      <c r="Q166" s="173"/>
      <c r="R166" s="173"/>
      <c r="S166" s="164">
        <v>0</v>
      </c>
      <c r="T166" s="122"/>
      <c r="U166" s="122"/>
      <c r="V166" s="164">
        <v>0</v>
      </c>
      <c r="W166" s="122"/>
      <c r="X166" s="123">
        <v>61176.1</v>
      </c>
      <c r="Y166" s="212"/>
      <c r="Z166" s="100">
        <f t="shared" si="68"/>
        <v>61176.1</v>
      </c>
      <c r="AA166" s="123">
        <v>97176.1</v>
      </c>
      <c r="AB166" s="123"/>
      <c r="AC166" s="100">
        <f t="shared" si="69"/>
        <v>97176.1</v>
      </c>
      <c r="AD166" s="123">
        <v>57176.1</v>
      </c>
      <c r="AE166" s="123"/>
      <c r="AF166" s="102">
        <f t="shared" si="70"/>
        <v>57176.1</v>
      </c>
      <c r="AG166" s="123">
        <v>57176.1</v>
      </c>
      <c r="AH166" s="88"/>
      <c r="AI166" s="88">
        <f t="shared" si="71"/>
        <v>57176.1</v>
      </c>
      <c r="AJ166" s="88"/>
      <c r="AK166" s="88"/>
      <c r="AL166" s="88">
        <f aca="true" t="shared" si="75" ref="AL166:AL171">AJ166-AK166</f>
        <v>0</v>
      </c>
      <c r="AM166" s="88">
        <v>60176.1</v>
      </c>
      <c r="AN166" s="88"/>
      <c r="AO166" s="88">
        <f>AM166-AN166</f>
        <v>60176.1</v>
      </c>
      <c r="AP166" s="88">
        <v>58176.1</v>
      </c>
      <c r="AQ166" s="88"/>
      <c r="AR166" s="88">
        <f>AP166-AQ166</f>
        <v>58176.1</v>
      </c>
      <c r="AS166" s="88">
        <v>57176.1</v>
      </c>
      <c r="AT166" s="88"/>
      <c r="AU166" s="88">
        <f>AS166-AT166</f>
        <v>57176.1</v>
      </c>
      <c r="AV166" s="88">
        <v>57176.1</v>
      </c>
      <c r="AW166" s="88"/>
      <c r="AX166" s="88">
        <f>AV166-AW166</f>
        <v>57176.1</v>
      </c>
      <c r="AY166" s="88">
        <v>57176.1</v>
      </c>
      <c r="AZ166" s="88"/>
      <c r="BA166" s="88">
        <f>AY166-AZ166</f>
        <v>57176.1</v>
      </c>
      <c r="BB166" s="88">
        <f t="shared" si="72"/>
        <v>562584.8999999999</v>
      </c>
      <c r="BC166" s="89">
        <f t="shared" si="74"/>
        <v>345576.1000000001</v>
      </c>
      <c r="BD166" s="89">
        <f t="shared" si="73"/>
        <v>0</v>
      </c>
      <c r="BE166" s="90"/>
      <c r="BF166" s="109"/>
      <c r="BG166" s="15"/>
    </row>
    <row r="167" spans="1:59" ht="63" customHeight="1" hidden="1">
      <c r="A167" s="195"/>
      <c r="B167" s="193" t="s">
        <v>1</v>
      </c>
      <c r="C167" s="93" t="s">
        <v>47</v>
      </c>
      <c r="D167" s="94" t="s">
        <v>234</v>
      </c>
      <c r="E167" s="95">
        <v>561568</v>
      </c>
      <c r="F167" s="78"/>
      <c r="G167" s="78"/>
      <c r="H167" s="78"/>
      <c r="I167" s="78">
        <f t="shared" si="64"/>
        <v>0</v>
      </c>
      <c r="J167" s="78">
        <f t="shared" si="65"/>
        <v>561568</v>
      </c>
      <c r="K167" s="78">
        <f t="shared" si="66"/>
        <v>0</v>
      </c>
      <c r="L167" s="78">
        <f t="shared" si="67"/>
        <v>561568</v>
      </c>
      <c r="M167" s="79"/>
      <c r="N167" s="172"/>
      <c r="O167" s="172"/>
      <c r="P167" s="172"/>
      <c r="Q167" s="173"/>
      <c r="R167" s="173"/>
      <c r="S167" s="203"/>
      <c r="T167" s="203"/>
      <c r="U167" s="203"/>
      <c r="V167" s="203"/>
      <c r="W167" s="203"/>
      <c r="X167" s="134"/>
      <c r="Y167" s="134"/>
      <c r="Z167" s="100">
        <f t="shared" si="68"/>
        <v>0</v>
      </c>
      <c r="AA167" s="134"/>
      <c r="AB167" s="134"/>
      <c r="AC167" s="100">
        <f t="shared" si="69"/>
        <v>0</v>
      </c>
      <c r="AD167" s="122"/>
      <c r="AE167" s="122"/>
      <c r="AF167" s="102">
        <f t="shared" si="70"/>
        <v>0</v>
      </c>
      <c r="AG167" s="122"/>
      <c r="AH167" s="88"/>
      <c r="AI167" s="88">
        <f t="shared" si="71"/>
        <v>0</v>
      </c>
      <c r="AJ167" s="88"/>
      <c r="AK167" s="88"/>
      <c r="AL167" s="88">
        <f t="shared" si="75"/>
        <v>0</v>
      </c>
      <c r="AM167" s="88"/>
      <c r="AN167" s="88"/>
      <c r="AO167" s="88">
        <f>AM167-AN167</f>
        <v>0</v>
      </c>
      <c r="AP167" s="88"/>
      <c r="AQ167" s="88"/>
      <c r="AR167" s="88">
        <f>AP167-AQ167</f>
        <v>0</v>
      </c>
      <c r="AS167" s="88"/>
      <c r="AT167" s="88"/>
      <c r="AU167" s="88">
        <f>AS167-AT167</f>
        <v>0</v>
      </c>
      <c r="AV167" s="88"/>
      <c r="AW167" s="88"/>
      <c r="AX167" s="88">
        <f>AV167-AW167</f>
        <v>0</v>
      </c>
      <c r="AY167" s="88"/>
      <c r="AZ167" s="88"/>
      <c r="BA167" s="88">
        <f>AY167-AZ167</f>
        <v>0</v>
      </c>
      <c r="BB167" s="88">
        <f t="shared" si="72"/>
        <v>0</v>
      </c>
      <c r="BC167" s="89">
        <f t="shared" si="74"/>
        <v>0</v>
      </c>
      <c r="BD167" s="89">
        <f t="shared" si="73"/>
        <v>0</v>
      </c>
      <c r="BE167" s="90"/>
      <c r="BF167" s="109"/>
      <c r="BG167" s="15"/>
    </row>
    <row r="168" spans="1:59" ht="69" customHeight="1" hidden="1">
      <c r="A168" s="195"/>
      <c r="B168" s="193" t="s">
        <v>1</v>
      </c>
      <c r="C168" s="93" t="s">
        <v>47</v>
      </c>
      <c r="D168" s="94" t="s">
        <v>235</v>
      </c>
      <c r="E168" s="95">
        <v>3469208</v>
      </c>
      <c r="F168" s="78"/>
      <c r="G168" s="78"/>
      <c r="H168" s="78"/>
      <c r="I168" s="78">
        <f t="shared" si="64"/>
        <v>0</v>
      </c>
      <c r="J168" s="78">
        <f t="shared" si="65"/>
        <v>3469208</v>
      </c>
      <c r="K168" s="78">
        <f t="shared" si="66"/>
        <v>0</v>
      </c>
      <c r="L168" s="78">
        <f t="shared" si="67"/>
        <v>3469208</v>
      </c>
      <c r="M168" s="79"/>
      <c r="N168" s="172"/>
      <c r="O168" s="172"/>
      <c r="P168" s="172"/>
      <c r="Q168" s="173"/>
      <c r="R168" s="173"/>
      <c r="S168" s="203"/>
      <c r="T168" s="203"/>
      <c r="U168" s="203"/>
      <c r="V168" s="203"/>
      <c r="W168" s="203"/>
      <c r="X168" s="213"/>
      <c r="Y168" s="213"/>
      <c r="Z168" s="100">
        <f t="shared" si="68"/>
        <v>0</v>
      </c>
      <c r="AA168" s="134"/>
      <c r="AB168" s="134"/>
      <c r="AC168" s="100">
        <f t="shared" si="69"/>
        <v>0</v>
      </c>
      <c r="AD168" s="122"/>
      <c r="AE168" s="122"/>
      <c r="AF168" s="102">
        <f t="shared" si="70"/>
        <v>0</v>
      </c>
      <c r="AG168" s="122"/>
      <c r="AH168" s="88"/>
      <c r="AI168" s="88">
        <f t="shared" si="71"/>
        <v>0</v>
      </c>
      <c r="AJ168" s="88"/>
      <c r="AK168" s="88"/>
      <c r="AL168" s="88">
        <f t="shared" si="75"/>
        <v>0</v>
      </c>
      <c r="AM168" s="88"/>
      <c r="AN168" s="88"/>
      <c r="AO168" s="88">
        <f>AM168-AN168</f>
        <v>0</v>
      </c>
      <c r="AP168" s="88"/>
      <c r="AQ168" s="88"/>
      <c r="AR168" s="88">
        <f>AP168-AQ168</f>
        <v>0</v>
      </c>
      <c r="AS168" s="88"/>
      <c r="AT168" s="88"/>
      <c r="AU168" s="88">
        <f>AS168-AT168</f>
        <v>0</v>
      </c>
      <c r="AV168" s="88"/>
      <c r="AW168" s="88"/>
      <c r="AX168" s="88">
        <f>AV168-AW168</f>
        <v>0</v>
      </c>
      <c r="AY168" s="88"/>
      <c r="AZ168" s="88"/>
      <c r="BA168" s="88">
        <f>AY168-AZ168</f>
        <v>0</v>
      </c>
      <c r="BB168" s="88">
        <f t="shared" si="72"/>
        <v>0</v>
      </c>
      <c r="BC168" s="89">
        <f t="shared" si="74"/>
        <v>0</v>
      </c>
      <c r="BD168" s="89">
        <f t="shared" si="73"/>
        <v>0</v>
      </c>
      <c r="BE168" s="90"/>
      <c r="BF168" s="109" t="s">
        <v>236</v>
      </c>
      <c r="BG168" s="15"/>
    </row>
    <row r="169" spans="1:59" ht="73.5" hidden="1">
      <c r="A169" s="195"/>
      <c r="B169" s="193" t="s">
        <v>1</v>
      </c>
      <c r="C169" s="93" t="s">
        <v>47</v>
      </c>
      <c r="D169" s="77" t="s">
        <v>237</v>
      </c>
      <c r="E169" s="78">
        <v>1987802</v>
      </c>
      <c r="F169" s="78"/>
      <c r="G169" s="78"/>
      <c r="H169" s="78"/>
      <c r="I169" s="78">
        <f t="shared" si="64"/>
        <v>0</v>
      </c>
      <c r="J169" s="78">
        <f t="shared" si="65"/>
        <v>1987802</v>
      </c>
      <c r="K169" s="78">
        <f t="shared" si="66"/>
        <v>0</v>
      </c>
      <c r="L169" s="78">
        <f t="shared" si="67"/>
        <v>1987802</v>
      </c>
      <c r="M169" s="79"/>
      <c r="N169" s="172"/>
      <c r="O169" s="172"/>
      <c r="P169" s="172"/>
      <c r="Q169" s="173"/>
      <c r="R169" s="173"/>
      <c r="S169" s="203"/>
      <c r="T169" s="203"/>
      <c r="U169" s="203"/>
      <c r="V169" s="203"/>
      <c r="W169" s="203"/>
      <c r="X169" s="134"/>
      <c r="Y169" s="134"/>
      <c r="Z169" s="100">
        <f t="shared" si="68"/>
        <v>0</v>
      </c>
      <c r="AA169" s="134"/>
      <c r="AB169" s="134"/>
      <c r="AC169" s="100">
        <f t="shared" si="69"/>
        <v>0</v>
      </c>
      <c r="AD169" s="122"/>
      <c r="AE169" s="122"/>
      <c r="AF169" s="102">
        <f t="shared" si="70"/>
        <v>0</v>
      </c>
      <c r="AG169" s="122"/>
      <c r="AH169" s="88"/>
      <c r="AI169" s="88">
        <f t="shared" si="71"/>
        <v>0</v>
      </c>
      <c r="AJ169" s="88"/>
      <c r="AK169" s="88"/>
      <c r="AL169" s="88">
        <f t="shared" si="75"/>
        <v>0</v>
      </c>
      <c r="AM169" s="88"/>
      <c r="AN169" s="88"/>
      <c r="AO169" s="88">
        <f>AM169-AN169</f>
        <v>0</v>
      </c>
      <c r="AP169" s="88"/>
      <c r="AQ169" s="88"/>
      <c r="AR169" s="88">
        <f>AP169-AQ169</f>
        <v>0</v>
      </c>
      <c r="AS169" s="88"/>
      <c r="AT169" s="88"/>
      <c r="AU169" s="88">
        <f>AS169-AT169</f>
        <v>0</v>
      </c>
      <c r="AV169" s="88"/>
      <c r="AW169" s="88"/>
      <c r="AX169" s="88">
        <f>AV169-AW169</f>
        <v>0</v>
      </c>
      <c r="AY169" s="88"/>
      <c r="AZ169" s="88"/>
      <c r="BA169" s="88">
        <f>AY169-AZ169</f>
        <v>0</v>
      </c>
      <c r="BB169" s="88">
        <f t="shared" si="72"/>
        <v>0</v>
      </c>
      <c r="BC169" s="89">
        <f t="shared" si="74"/>
        <v>0</v>
      </c>
      <c r="BD169" s="89">
        <f t="shared" si="73"/>
        <v>0</v>
      </c>
      <c r="BE169" s="90"/>
      <c r="BF169" s="109" t="s">
        <v>236</v>
      </c>
      <c r="BG169" s="15"/>
    </row>
    <row r="170" spans="1:59" ht="84" hidden="1">
      <c r="A170" s="195"/>
      <c r="B170" s="193" t="s">
        <v>1</v>
      </c>
      <c r="C170" s="93" t="s">
        <v>47</v>
      </c>
      <c r="D170" s="77" t="s">
        <v>238</v>
      </c>
      <c r="E170" s="95">
        <v>1940693</v>
      </c>
      <c r="F170" s="78"/>
      <c r="G170" s="78"/>
      <c r="H170" s="78"/>
      <c r="I170" s="78">
        <f t="shared" si="64"/>
        <v>0</v>
      </c>
      <c r="J170" s="78">
        <f t="shared" si="65"/>
        <v>1940693</v>
      </c>
      <c r="K170" s="78">
        <f t="shared" si="66"/>
        <v>0</v>
      </c>
      <c r="L170" s="78">
        <f t="shared" si="67"/>
        <v>1940693</v>
      </c>
      <c r="M170" s="79"/>
      <c r="N170" s="172"/>
      <c r="O170" s="172"/>
      <c r="P170" s="172"/>
      <c r="Q170" s="173"/>
      <c r="R170" s="173"/>
      <c r="S170" s="203"/>
      <c r="T170" s="203"/>
      <c r="U170" s="203"/>
      <c r="V170" s="203"/>
      <c r="W170" s="203"/>
      <c r="X170" s="134"/>
      <c r="Y170" s="134"/>
      <c r="Z170" s="100">
        <f t="shared" si="68"/>
        <v>0</v>
      </c>
      <c r="AA170" s="134"/>
      <c r="AB170" s="213"/>
      <c r="AC170" s="100">
        <f t="shared" si="69"/>
        <v>0</v>
      </c>
      <c r="AD170" s="203"/>
      <c r="AE170" s="203"/>
      <c r="AF170" s="102">
        <f t="shared" si="70"/>
        <v>0</v>
      </c>
      <c r="AG170" s="122"/>
      <c r="AH170" s="88"/>
      <c r="AI170" s="88">
        <f t="shared" si="71"/>
        <v>0</v>
      </c>
      <c r="AJ170" s="88"/>
      <c r="AK170" s="88"/>
      <c r="AL170" s="88">
        <f t="shared" si="75"/>
        <v>0</v>
      </c>
      <c r="AM170" s="88"/>
      <c r="AN170" s="88"/>
      <c r="AO170" s="88">
        <f>AM170-AN170</f>
        <v>0</v>
      </c>
      <c r="AP170" s="88"/>
      <c r="AQ170" s="88"/>
      <c r="AR170" s="88">
        <f>AP170-AQ170</f>
        <v>0</v>
      </c>
      <c r="AS170" s="88"/>
      <c r="AT170" s="88"/>
      <c r="AU170" s="88">
        <f>AS170-AT170</f>
        <v>0</v>
      </c>
      <c r="AV170" s="88"/>
      <c r="AW170" s="88"/>
      <c r="AX170" s="88">
        <f>AV170-AW170</f>
        <v>0</v>
      </c>
      <c r="AY170" s="88"/>
      <c r="AZ170" s="88"/>
      <c r="BA170" s="88">
        <f>AY170-AZ170</f>
        <v>0</v>
      </c>
      <c r="BB170" s="88">
        <f t="shared" si="72"/>
        <v>0</v>
      </c>
      <c r="BC170" s="89">
        <f t="shared" si="74"/>
        <v>0</v>
      </c>
      <c r="BD170" s="89">
        <f t="shared" si="73"/>
        <v>0</v>
      </c>
      <c r="BE170" s="90"/>
      <c r="BF170" s="109"/>
      <c r="BG170" s="15"/>
    </row>
    <row r="171" spans="1:59" ht="21">
      <c r="A171" s="195"/>
      <c r="B171" s="193" t="s">
        <v>2</v>
      </c>
      <c r="C171" s="93" t="s">
        <v>47</v>
      </c>
      <c r="D171" s="77" t="s">
        <v>59</v>
      </c>
      <c r="E171" s="95">
        <v>5578814</v>
      </c>
      <c r="F171" s="78"/>
      <c r="G171" s="78">
        <v>0</v>
      </c>
      <c r="H171" s="78">
        <v>0</v>
      </c>
      <c r="I171" s="78">
        <f t="shared" si="64"/>
        <v>0</v>
      </c>
      <c r="J171" s="78">
        <f t="shared" si="65"/>
        <v>5578814</v>
      </c>
      <c r="K171" s="78">
        <f t="shared" si="66"/>
        <v>0</v>
      </c>
      <c r="L171" s="78">
        <f t="shared" si="67"/>
        <v>4574179</v>
      </c>
      <c r="M171" s="79">
        <v>1004635</v>
      </c>
      <c r="N171" s="172"/>
      <c r="O171" s="172"/>
      <c r="P171" s="172"/>
      <c r="Q171" s="173"/>
      <c r="R171" s="173"/>
      <c r="S171" s="203"/>
      <c r="T171" s="203"/>
      <c r="U171" s="203"/>
      <c r="V171" s="203"/>
      <c r="W171" s="203"/>
      <c r="X171" s="88">
        <v>117772</v>
      </c>
      <c r="Y171" s="153"/>
      <c r="Z171" s="100">
        <f t="shared" si="68"/>
        <v>117772</v>
      </c>
      <c r="AA171" s="153">
        <v>158660.13</v>
      </c>
      <c r="AB171" s="153"/>
      <c r="AC171" s="100">
        <f t="shared" si="69"/>
        <v>158660.13</v>
      </c>
      <c r="AD171" s="88">
        <v>120025</v>
      </c>
      <c r="AE171" s="88"/>
      <c r="AF171" s="102">
        <f t="shared" si="70"/>
        <v>120025</v>
      </c>
      <c r="AG171" s="88">
        <v>155550</v>
      </c>
      <c r="AH171" s="88"/>
      <c r="AI171" s="88">
        <f t="shared" si="71"/>
        <v>155550</v>
      </c>
      <c r="AJ171" s="88">
        <v>131150</v>
      </c>
      <c r="AK171" s="88"/>
      <c r="AL171" s="88">
        <f t="shared" si="75"/>
        <v>131150</v>
      </c>
      <c r="AM171" s="88">
        <v>88380</v>
      </c>
      <c r="AN171" s="88"/>
      <c r="AO171" s="88">
        <f>AM171-AN171</f>
        <v>88380</v>
      </c>
      <c r="AP171" s="88">
        <v>56025</v>
      </c>
      <c r="AQ171" s="88"/>
      <c r="AR171" s="88">
        <f>AP171-AQ171</f>
        <v>56025</v>
      </c>
      <c r="AS171" s="88">
        <v>26400</v>
      </c>
      <c r="AT171" s="88"/>
      <c r="AU171" s="88">
        <f>AS171-AT171</f>
        <v>26400</v>
      </c>
      <c r="AV171" s="88">
        <v>26400</v>
      </c>
      <c r="AW171" s="88"/>
      <c r="AX171" s="88">
        <f>AV171-AW171</f>
        <v>26400</v>
      </c>
      <c r="AY171" s="88">
        <v>97615.34</v>
      </c>
      <c r="AZ171" s="88"/>
      <c r="BA171" s="88">
        <f>AY171-AZ171</f>
        <v>97615.34</v>
      </c>
      <c r="BB171" s="88">
        <f t="shared" si="72"/>
        <v>977977.47</v>
      </c>
      <c r="BC171" s="89">
        <f t="shared" si="74"/>
        <v>26657.530000000028</v>
      </c>
      <c r="BD171" s="89">
        <f t="shared" si="73"/>
        <v>0</v>
      </c>
      <c r="BE171" s="90"/>
      <c r="BF171" s="109" t="s">
        <v>76</v>
      </c>
      <c r="BG171" s="15"/>
    </row>
    <row r="172" spans="1:59" ht="56.25" customHeight="1" thickBot="1">
      <c r="A172" s="195"/>
      <c r="B172" s="193" t="s">
        <v>4</v>
      </c>
      <c r="C172" s="93"/>
      <c r="D172" s="77" t="s">
        <v>239</v>
      </c>
      <c r="E172" s="78"/>
      <c r="F172" s="78"/>
      <c r="G172" s="78"/>
      <c r="H172" s="78"/>
      <c r="I172" s="78"/>
      <c r="J172" s="78"/>
      <c r="K172" s="78"/>
      <c r="L172" s="78"/>
      <c r="M172" s="96">
        <v>108000</v>
      </c>
      <c r="N172" s="172"/>
      <c r="O172" s="172"/>
      <c r="P172" s="172"/>
      <c r="Q172" s="173"/>
      <c r="R172" s="173"/>
      <c r="S172" s="203">
        <v>0</v>
      </c>
      <c r="T172" s="203"/>
      <c r="U172" s="203"/>
      <c r="V172" s="203">
        <v>0</v>
      </c>
      <c r="W172" s="203"/>
      <c r="X172" s="88"/>
      <c r="Y172" s="153">
        <v>0</v>
      </c>
      <c r="Z172" s="100"/>
      <c r="AA172" s="153"/>
      <c r="AB172" s="153">
        <v>0</v>
      </c>
      <c r="AC172" s="100"/>
      <c r="AD172" s="88"/>
      <c r="AE172" s="211">
        <v>0</v>
      </c>
      <c r="AF172" s="102"/>
      <c r="AG172" s="88">
        <v>0</v>
      </c>
      <c r="AH172" s="214">
        <v>0</v>
      </c>
      <c r="AI172" s="88"/>
      <c r="AJ172" s="88"/>
      <c r="AK172" s="88"/>
      <c r="AL172" s="88"/>
      <c r="AM172" s="88"/>
      <c r="AN172" s="88"/>
      <c r="AO172" s="88"/>
      <c r="AP172" s="88"/>
      <c r="AQ172" s="88"/>
      <c r="AR172" s="88"/>
      <c r="AS172" s="88"/>
      <c r="AT172" s="88"/>
      <c r="AU172" s="88"/>
      <c r="AV172" s="88"/>
      <c r="AW172" s="88"/>
      <c r="AX172" s="88"/>
      <c r="AY172" s="88"/>
      <c r="AZ172" s="88"/>
      <c r="BA172" s="88"/>
      <c r="BB172" s="88"/>
      <c r="BC172" s="89"/>
      <c r="BD172" s="90"/>
      <c r="BE172" s="90"/>
      <c r="BF172" s="109"/>
      <c r="BG172" s="15"/>
    </row>
    <row r="173" spans="1:59" ht="32.25" thickTop="1">
      <c r="A173" s="195"/>
      <c r="B173" s="193" t="s">
        <v>240</v>
      </c>
      <c r="C173" s="93" t="s">
        <v>47</v>
      </c>
      <c r="D173" s="171" t="s">
        <v>241</v>
      </c>
      <c r="E173" s="78">
        <v>3290904</v>
      </c>
      <c r="F173" s="78">
        <v>0</v>
      </c>
      <c r="G173" s="78">
        <v>0</v>
      </c>
      <c r="H173" s="78">
        <v>0</v>
      </c>
      <c r="I173" s="78">
        <f t="shared" si="64"/>
        <v>11759</v>
      </c>
      <c r="J173" s="78">
        <f t="shared" si="65"/>
        <v>3279145</v>
      </c>
      <c r="K173" s="78">
        <f t="shared" si="66"/>
        <v>11759</v>
      </c>
      <c r="L173" s="78">
        <f t="shared" si="67"/>
        <v>2232793</v>
      </c>
      <c r="M173" s="131">
        <v>1058111</v>
      </c>
      <c r="N173" s="215"/>
      <c r="O173" s="215"/>
      <c r="P173" s="215"/>
      <c r="Q173" s="216"/>
      <c r="R173" s="173"/>
      <c r="S173" s="203">
        <v>0</v>
      </c>
      <c r="T173" s="203"/>
      <c r="U173" s="203"/>
      <c r="V173" s="203">
        <v>0</v>
      </c>
      <c r="W173" s="203"/>
      <c r="X173" s="134"/>
      <c r="Y173" s="134">
        <v>0</v>
      </c>
      <c r="Z173" s="100">
        <f t="shared" si="68"/>
        <v>0</v>
      </c>
      <c r="AA173" s="102">
        <f>14549.6+14213</f>
        <v>28762.6</v>
      </c>
      <c r="AB173" s="102">
        <v>0</v>
      </c>
      <c r="AC173" s="100">
        <f t="shared" si="69"/>
        <v>28762.6</v>
      </c>
      <c r="AD173" s="102">
        <f>44790.4</f>
        <v>44790.4</v>
      </c>
      <c r="AE173" s="101">
        <v>5909</v>
      </c>
      <c r="AF173" s="102">
        <f t="shared" si="70"/>
        <v>38881.4</v>
      </c>
      <c r="AG173" s="102">
        <f>9571+150000</f>
        <v>159571</v>
      </c>
      <c r="AH173" s="128">
        <v>5850</v>
      </c>
      <c r="AI173" s="88">
        <f t="shared" si="71"/>
        <v>153721</v>
      </c>
      <c r="AJ173" s="88">
        <v>0</v>
      </c>
      <c r="AK173" s="88"/>
      <c r="AL173" s="88">
        <f>AJ173-AK173</f>
        <v>0</v>
      </c>
      <c r="AM173" s="88">
        <v>0</v>
      </c>
      <c r="AN173" s="88"/>
      <c r="AO173" s="88">
        <f>AM173-AN173</f>
        <v>0</v>
      </c>
      <c r="AP173" s="88">
        <v>0</v>
      </c>
      <c r="AQ173" s="88"/>
      <c r="AR173" s="88">
        <f>AP173-AQ173</f>
        <v>0</v>
      </c>
      <c r="AS173" s="88">
        <v>0</v>
      </c>
      <c r="AT173" s="88"/>
      <c r="AU173" s="88">
        <f>AS173-AT173</f>
        <v>0</v>
      </c>
      <c r="AV173" s="88">
        <v>0</v>
      </c>
      <c r="AW173" s="88"/>
      <c r="AX173" s="88">
        <f>AV173-AW173</f>
        <v>0</v>
      </c>
      <c r="AY173" s="88">
        <v>0</v>
      </c>
      <c r="AZ173" s="88"/>
      <c r="BA173" s="88">
        <f>AY173-AZ173</f>
        <v>0</v>
      </c>
      <c r="BB173" s="88">
        <f t="shared" si="72"/>
        <v>233124</v>
      </c>
      <c r="BC173" s="89">
        <f t="shared" si="74"/>
        <v>824987</v>
      </c>
      <c r="BD173" s="90">
        <f t="shared" si="73"/>
        <v>11759</v>
      </c>
      <c r="BE173" s="90"/>
      <c r="BF173" s="118" t="s">
        <v>54</v>
      </c>
      <c r="BG173" s="15"/>
    </row>
    <row r="174" spans="1:59" ht="12">
      <c r="A174" s="217"/>
      <c r="B174" s="218"/>
      <c r="C174" s="219" t="s">
        <v>242</v>
      </c>
      <c r="D174" s="220"/>
      <c r="E174" s="221"/>
      <c r="F174" s="221"/>
      <c r="G174" s="221"/>
      <c r="H174" s="221"/>
      <c r="I174" s="221"/>
      <c r="J174" s="221"/>
      <c r="K174" s="221"/>
      <c r="L174" s="221"/>
      <c r="M174" s="222">
        <f>SUM(M8:M173)</f>
        <v>78397644</v>
      </c>
      <c r="N174" s="223">
        <f aca="true" t="shared" si="76" ref="N174:BD174">SUM(N8:N173)</f>
        <v>406107110.6</v>
      </c>
      <c r="O174" s="223">
        <f t="shared" si="76"/>
        <v>205701282.40000004</v>
      </c>
      <c r="P174" s="223">
        <f t="shared" si="76"/>
        <v>7757.132474228976</v>
      </c>
      <c r="Q174" s="223">
        <f t="shared" si="76"/>
        <v>0</v>
      </c>
      <c r="R174" s="223">
        <f t="shared" si="76"/>
        <v>0</v>
      </c>
      <c r="S174" s="223">
        <f t="shared" si="76"/>
        <v>656930.5</v>
      </c>
      <c r="T174" s="223">
        <f t="shared" si="76"/>
        <v>0</v>
      </c>
      <c r="U174" s="223">
        <f t="shared" si="76"/>
        <v>0</v>
      </c>
      <c r="V174" s="223">
        <f t="shared" si="76"/>
        <v>1884221.23</v>
      </c>
      <c r="W174" s="223">
        <f t="shared" si="76"/>
        <v>0</v>
      </c>
      <c r="X174" s="223">
        <f t="shared" si="76"/>
        <v>6273619.2345</v>
      </c>
      <c r="Y174" s="223">
        <f t="shared" si="76"/>
        <v>2536750.8999999994</v>
      </c>
      <c r="Z174" s="223">
        <f t="shared" si="76"/>
        <v>3736868.3344999994</v>
      </c>
      <c r="AA174" s="223">
        <f t="shared" si="76"/>
        <v>11761029.6685</v>
      </c>
      <c r="AB174" s="223">
        <f t="shared" si="76"/>
        <v>3266578.6700000004</v>
      </c>
      <c r="AC174" s="223">
        <f t="shared" si="76"/>
        <v>8494450.998499999</v>
      </c>
      <c r="AD174" s="223">
        <f t="shared" si="76"/>
        <v>10179401.259476686</v>
      </c>
      <c r="AE174" s="223">
        <f t="shared" si="76"/>
        <v>3830780.1799999992</v>
      </c>
      <c r="AF174" s="223">
        <f t="shared" si="76"/>
        <v>6348621.079476687</v>
      </c>
      <c r="AG174" s="222">
        <f t="shared" si="76"/>
        <v>5809040.7299999995</v>
      </c>
      <c r="AH174" s="222">
        <f t="shared" si="76"/>
        <v>4441588.869999999</v>
      </c>
      <c r="AI174" s="222">
        <f t="shared" si="76"/>
        <v>1427580.8300000005</v>
      </c>
      <c r="AJ174" s="222">
        <f t="shared" si="76"/>
        <v>9627089.61</v>
      </c>
      <c r="AK174" s="222">
        <f t="shared" si="76"/>
        <v>0</v>
      </c>
      <c r="AL174" s="222">
        <f t="shared" si="76"/>
        <v>786362.51</v>
      </c>
      <c r="AM174" s="222">
        <f t="shared" si="76"/>
        <v>8545337.481250001</v>
      </c>
      <c r="AN174" s="222">
        <f t="shared" si="76"/>
        <v>0</v>
      </c>
      <c r="AO174" s="222">
        <f t="shared" si="76"/>
        <v>7969391.48125</v>
      </c>
      <c r="AP174" s="222">
        <f t="shared" si="76"/>
        <v>7099869.53</v>
      </c>
      <c r="AQ174" s="222">
        <f t="shared" si="76"/>
        <v>0</v>
      </c>
      <c r="AR174" s="222">
        <f t="shared" si="76"/>
        <v>6999869.53</v>
      </c>
      <c r="AS174" s="222">
        <f t="shared" si="76"/>
        <v>4457098.750499999</v>
      </c>
      <c r="AT174" s="222">
        <f t="shared" si="76"/>
        <v>0</v>
      </c>
      <c r="AU174" s="222">
        <f t="shared" si="76"/>
        <v>4457098.750499999</v>
      </c>
      <c r="AV174" s="222">
        <f t="shared" si="76"/>
        <v>4740796.800249999</v>
      </c>
      <c r="AW174" s="222">
        <f t="shared" si="76"/>
        <v>0</v>
      </c>
      <c r="AX174" s="222">
        <f t="shared" si="76"/>
        <v>4740796.800249999</v>
      </c>
      <c r="AY174" s="222">
        <f t="shared" si="76"/>
        <v>5554284.325</v>
      </c>
      <c r="AZ174" s="223">
        <f t="shared" si="76"/>
        <v>0</v>
      </c>
      <c r="BA174" s="223">
        <f t="shared" si="76"/>
        <v>5554284.325</v>
      </c>
      <c r="BB174" s="223">
        <f t="shared" si="76"/>
        <v>72989899.45947668</v>
      </c>
      <c r="BC174" s="223">
        <f t="shared" si="76"/>
        <v>2756279.4705233104</v>
      </c>
      <c r="BD174" s="222">
        <f t="shared" si="76"/>
        <v>16024039.000000006</v>
      </c>
      <c r="BE174" s="224"/>
      <c r="BF174" s="225"/>
      <c r="BG174" s="15"/>
    </row>
    <row r="175" spans="4:58" ht="12">
      <c r="D175" s="228"/>
      <c r="E175" s="229"/>
      <c r="F175" s="229"/>
      <c r="G175" s="229"/>
      <c r="H175" s="229"/>
      <c r="I175" s="229"/>
      <c r="J175" s="229"/>
      <c r="K175" s="229"/>
      <c r="L175" s="229"/>
      <c r="M175" s="229"/>
      <c r="N175" s="229"/>
      <c r="O175" s="229"/>
      <c r="BB175" s="168"/>
      <c r="BC175" s="168"/>
      <c r="BD175" s="168"/>
      <c r="BE175" s="168"/>
      <c r="BF175" s="168"/>
    </row>
    <row r="176" spans="4:58" ht="12">
      <c r="D176" s="228"/>
      <c r="BB176" s="168"/>
      <c r="BC176" s="168"/>
      <c r="BD176" s="168"/>
      <c r="BE176" s="168"/>
      <c r="BF176" s="168"/>
    </row>
    <row r="177" spans="4:58" ht="12">
      <c r="D177" s="228"/>
      <c r="E177" s="231"/>
      <c r="F177" s="231"/>
      <c r="G177" s="231"/>
      <c r="H177" s="231"/>
      <c r="I177" s="231"/>
      <c r="J177" s="231"/>
      <c r="K177" s="231"/>
      <c r="L177" s="231"/>
      <c r="M177" s="232"/>
      <c r="N177" s="231"/>
      <c r="O177" s="231"/>
      <c r="V177" s="233"/>
      <c r="Y177" s="233"/>
      <c r="BB177" s="168"/>
      <c r="BC177" s="168"/>
      <c r="BD177" s="234"/>
      <c r="BE177" s="234"/>
      <c r="BF177" s="168"/>
    </row>
    <row r="178" spans="4:58" ht="12">
      <c r="D178" s="228"/>
      <c r="I178" s="235"/>
      <c r="K178" s="235"/>
      <c r="M178" s="235"/>
      <c r="BB178" s="168"/>
      <c r="BC178" s="168"/>
      <c r="BD178" s="168"/>
      <c r="BE178" s="168"/>
      <c r="BF178" s="168"/>
    </row>
    <row r="179" spans="4:58" ht="12.75">
      <c r="D179" s="228"/>
      <c r="E179" s="128"/>
      <c r="BB179" s="168"/>
      <c r="BC179" s="168"/>
      <c r="BD179" s="168"/>
      <c r="BE179" s="168"/>
      <c r="BF179" s="168"/>
    </row>
    <row r="180" spans="4:58" ht="12">
      <c r="D180" s="228"/>
      <c r="M180" s="231"/>
      <c r="BB180" s="168"/>
      <c r="BC180" s="168"/>
      <c r="BD180" s="168"/>
      <c r="BE180" s="168"/>
      <c r="BF180" s="168"/>
    </row>
    <row r="181" spans="4:58" ht="12.75">
      <c r="D181" s="228"/>
      <c r="M181" s="236"/>
      <c r="BB181" s="168"/>
      <c r="BC181" s="168"/>
      <c r="BD181" s="237"/>
      <c r="BE181" s="237"/>
      <c r="BF181" s="168"/>
    </row>
    <row r="182" spans="4:58" ht="12">
      <c r="D182" s="228"/>
      <c r="BB182" s="168">
        <v>132523.66</v>
      </c>
      <c r="BC182" s="168"/>
      <c r="BD182" s="168"/>
      <c r="BE182" s="168"/>
      <c r="BF182" s="168"/>
    </row>
    <row r="183" spans="4:58" ht="12">
      <c r="D183" s="228"/>
      <c r="BB183" s="168"/>
      <c r="BC183" s="168"/>
      <c r="BD183" s="168"/>
      <c r="BE183" s="168"/>
      <c r="BF183" s="168"/>
    </row>
    <row r="184" spans="4:58" ht="12">
      <c r="D184" s="228"/>
      <c r="M184" s="231"/>
      <c r="BB184" s="168"/>
      <c r="BC184" s="168"/>
      <c r="BD184" s="168"/>
      <c r="BE184" s="168"/>
      <c r="BF184" s="168"/>
    </row>
    <row r="185" spans="4:58" ht="12">
      <c r="D185" s="228"/>
      <c r="BB185" s="168"/>
      <c r="BC185" s="168"/>
      <c r="BD185" s="168"/>
      <c r="BE185" s="168"/>
      <c r="BF185" s="168"/>
    </row>
    <row r="186" spans="4:58" ht="12">
      <c r="D186" s="228"/>
      <c r="AB186" s="231"/>
      <c r="BB186" s="168"/>
      <c r="BC186" s="168"/>
      <c r="BD186" s="168"/>
      <c r="BE186" s="168"/>
      <c r="BF186" s="168"/>
    </row>
    <row r="187" spans="4:58" ht="12">
      <c r="D187" s="228"/>
      <c r="BB187" s="168"/>
      <c r="BC187" s="168"/>
      <c r="BD187" s="168"/>
      <c r="BE187" s="168"/>
      <c r="BF187" s="168"/>
    </row>
    <row r="188" spans="4:58" ht="12">
      <c r="D188" s="228"/>
      <c r="BB188" s="168"/>
      <c r="BC188" s="168"/>
      <c r="BD188" s="168"/>
      <c r="BE188" s="168"/>
      <c r="BF188" s="168"/>
    </row>
    <row r="189" spans="4:58" ht="12">
      <c r="D189" s="228"/>
      <c r="BB189" s="168"/>
      <c r="BC189" s="168"/>
      <c r="BD189" s="168"/>
      <c r="BE189" s="168"/>
      <c r="BF189" s="168"/>
    </row>
    <row r="190" spans="4:58" ht="15">
      <c r="D190" s="228"/>
      <c r="AA190" s="238">
        <v>241734.66</v>
      </c>
      <c r="BB190" s="168"/>
      <c r="BC190" s="168"/>
      <c r="BD190" s="168"/>
      <c r="BE190" s="168"/>
      <c r="BF190" s="168"/>
    </row>
    <row r="191" spans="29:58" ht="15">
      <c r="AC191" s="238">
        <v>109211</v>
      </c>
      <c r="BB191" s="168"/>
      <c r="BC191" s="168"/>
      <c r="BD191" s="168"/>
      <c r="BE191" s="168"/>
      <c r="BF191" s="168"/>
    </row>
    <row r="192" spans="54:58" ht="12">
      <c r="BB192" s="168"/>
      <c r="BC192" s="168"/>
      <c r="BD192" s="168"/>
      <c r="BE192" s="168"/>
      <c r="BF192" s="168"/>
    </row>
    <row r="193" spans="54:58" ht="12">
      <c r="BB193" s="168"/>
      <c r="BC193" s="168"/>
      <c r="BD193" s="168"/>
      <c r="BE193" s="168"/>
      <c r="BF193" s="168"/>
    </row>
    <row r="194" spans="54:58" ht="12">
      <c r="BB194" s="168"/>
      <c r="BC194" s="168"/>
      <c r="BD194" s="168"/>
      <c r="BE194" s="168"/>
      <c r="BF194" s="168"/>
    </row>
    <row r="195" spans="54:58" ht="12">
      <c r="BB195" s="168"/>
      <c r="BC195" s="168"/>
      <c r="BD195" s="168"/>
      <c r="BE195" s="168"/>
      <c r="BF195" s="168"/>
    </row>
    <row r="196" spans="54:58" ht="12">
      <c r="BB196" s="168"/>
      <c r="BC196" s="168"/>
      <c r="BD196" s="168"/>
      <c r="BE196" s="168"/>
      <c r="BF196" s="168"/>
    </row>
    <row r="197" spans="27:58" ht="15">
      <c r="AA197" s="238">
        <v>241734.66</v>
      </c>
      <c r="AC197" s="240">
        <f>AA197-AC191</f>
        <v>132523.66</v>
      </c>
      <c r="BB197" s="168"/>
      <c r="BC197" s="168"/>
      <c r="BD197" s="168"/>
      <c r="BE197" s="168"/>
      <c r="BF197" s="168"/>
    </row>
    <row r="198" spans="54:58" ht="12">
      <c r="BB198" s="168"/>
      <c r="BC198" s="168"/>
      <c r="BD198" s="168"/>
      <c r="BE198" s="168"/>
      <c r="BF198" s="168"/>
    </row>
    <row r="199" spans="54:58" ht="12">
      <c r="BB199" s="168"/>
      <c r="BC199" s="168"/>
      <c r="BD199" s="168"/>
      <c r="BE199" s="168"/>
      <c r="BF199" s="168"/>
    </row>
    <row r="200" spans="54:58" ht="12">
      <c r="BB200" s="168"/>
      <c r="BC200" s="168"/>
      <c r="BD200" s="168"/>
      <c r="BE200" s="168"/>
      <c r="BF200" s="168"/>
    </row>
    <row r="201" spans="54:58" ht="12">
      <c r="BB201" s="168"/>
      <c r="BC201" s="168"/>
      <c r="BD201" s="168"/>
      <c r="BE201" s="168"/>
      <c r="BF201" s="168"/>
    </row>
    <row r="202" spans="54:58" ht="12">
      <c r="BB202" s="168"/>
      <c r="BC202" s="168"/>
      <c r="BD202" s="168"/>
      <c r="BE202" s="168"/>
      <c r="BF202" s="168"/>
    </row>
    <row r="203" spans="54:58" ht="12">
      <c r="BB203" s="168"/>
      <c r="BC203" s="168"/>
      <c r="BD203" s="168"/>
      <c r="BE203" s="168"/>
      <c r="BF203" s="168"/>
    </row>
    <row r="204" spans="54:58" ht="12">
      <c r="BB204" s="168"/>
      <c r="BC204" s="168"/>
      <c r="BD204" s="168"/>
      <c r="BE204" s="168"/>
      <c r="BF204" s="168"/>
    </row>
    <row r="205" spans="54:58" ht="12">
      <c r="BB205" s="168"/>
      <c r="BC205" s="168"/>
      <c r="BD205" s="168"/>
      <c r="BE205" s="168"/>
      <c r="BF205" s="168"/>
    </row>
    <row r="206" spans="54:58" ht="12">
      <c r="BB206" s="168"/>
      <c r="BC206" s="168"/>
      <c r="BD206" s="168"/>
      <c r="BE206" s="168"/>
      <c r="BF206" s="168"/>
    </row>
    <row r="207" spans="54:58" ht="12">
      <c r="BB207" s="168"/>
      <c r="BC207" s="168"/>
      <c r="BD207" s="168"/>
      <c r="BE207" s="168"/>
      <c r="BF207" s="168"/>
    </row>
    <row r="208" spans="54:58" ht="12">
      <c r="BB208" s="168"/>
      <c r="BC208" s="168"/>
      <c r="BD208" s="168"/>
      <c r="BE208" s="168"/>
      <c r="BF208" s="168"/>
    </row>
    <row r="209" spans="54:58" ht="12">
      <c r="BB209" s="168"/>
      <c r="BC209" s="168"/>
      <c r="BD209" s="168"/>
      <c r="BE209" s="168"/>
      <c r="BF209" s="168"/>
    </row>
    <row r="210" spans="54:58" ht="12">
      <c r="BB210" s="168"/>
      <c r="BC210" s="168"/>
      <c r="BD210" s="168"/>
      <c r="BE210" s="168"/>
      <c r="BF210" s="168"/>
    </row>
    <row r="211" spans="54:58" ht="12">
      <c r="BB211" s="168"/>
      <c r="BC211" s="168"/>
      <c r="BD211" s="168"/>
      <c r="BE211" s="168"/>
      <c r="BF211" s="168"/>
    </row>
    <row r="212" spans="54:58" ht="12">
      <c r="BB212" s="168"/>
      <c r="BC212" s="168"/>
      <c r="BD212" s="168"/>
      <c r="BE212" s="168"/>
      <c r="BF212" s="168"/>
    </row>
    <row r="213" spans="54:58" ht="12">
      <c r="BB213" s="168"/>
      <c r="BC213" s="168"/>
      <c r="BD213" s="168"/>
      <c r="BE213" s="168"/>
      <c r="BF213" s="168"/>
    </row>
    <row r="214" spans="54:58" ht="12">
      <c r="BB214" s="168"/>
      <c r="BC214" s="168"/>
      <c r="BD214" s="168"/>
      <c r="BE214" s="168"/>
      <c r="BF214" s="168"/>
    </row>
    <row r="215" spans="54:58" ht="12">
      <c r="BB215" s="168"/>
      <c r="BC215" s="168"/>
      <c r="BD215" s="168"/>
      <c r="BE215" s="168"/>
      <c r="BF215" s="168"/>
    </row>
    <row r="216" spans="54:58" ht="12">
      <c r="BB216" s="168"/>
      <c r="BC216" s="168"/>
      <c r="BD216" s="168"/>
      <c r="BE216" s="168"/>
      <c r="BF216" s="168"/>
    </row>
    <row r="217" spans="54:58" ht="12">
      <c r="BB217" s="168"/>
      <c r="BC217" s="168"/>
      <c r="BD217" s="168"/>
      <c r="BE217" s="168"/>
      <c r="BF217" s="168"/>
    </row>
    <row r="218" spans="54:58" ht="12">
      <c r="BB218" s="168"/>
      <c r="BC218" s="168"/>
      <c r="BD218" s="168"/>
      <c r="BE218" s="168"/>
      <c r="BF218" s="168"/>
    </row>
    <row r="219" spans="54:58" ht="12">
      <c r="BB219" s="168"/>
      <c r="BC219" s="168"/>
      <c r="BD219" s="168"/>
      <c r="BE219" s="168"/>
      <c r="BF219" s="168"/>
    </row>
    <row r="220" spans="54:58" ht="12">
      <c r="BB220" s="168"/>
      <c r="BC220" s="168"/>
      <c r="BD220" s="168"/>
      <c r="BE220" s="168"/>
      <c r="BF220" s="168"/>
    </row>
    <row r="221" spans="54:58" ht="12">
      <c r="BB221" s="168"/>
      <c r="BC221" s="168"/>
      <c r="BD221" s="168"/>
      <c r="BE221" s="168"/>
      <c r="BF221" s="168"/>
    </row>
    <row r="222" spans="54:58" ht="12">
      <c r="BB222" s="168"/>
      <c r="BC222" s="168"/>
      <c r="BD222" s="168"/>
      <c r="BE222" s="168"/>
      <c r="BF222" s="168"/>
    </row>
    <row r="223" spans="54:58" ht="12">
      <c r="BB223" s="168"/>
      <c r="BC223" s="168"/>
      <c r="BD223" s="168"/>
      <c r="BE223" s="168"/>
      <c r="BF223" s="168"/>
    </row>
    <row r="224" spans="54:58" ht="12">
      <c r="BB224" s="168"/>
      <c r="BC224" s="168"/>
      <c r="BD224" s="168"/>
      <c r="BE224" s="168"/>
      <c r="BF224" s="168"/>
    </row>
    <row r="225" spans="54:58" ht="12">
      <c r="BB225" s="168"/>
      <c r="BC225" s="168"/>
      <c r="BD225" s="168"/>
      <c r="BE225" s="168"/>
      <c r="BF225" s="168"/>
    </row>
    <row r="226" spans="54:58" ht="12">
      <c r="BB226" s="168"/>
      <c r="BC226" s="168"/>
      <c r="BD226" s="168"/>
      <c r="BE226" s="168"/>
      <c r="BF226" s="168"/>
    </row>
    <row r="227" spans="54:58" ht="12">
      <c r="BB227" s="168"/>
      <c r="BC227" s="168"/>
      <c r="BD227" s="168"/>
      <c r="BE227" s="168"/>
      <c r="BF227" s="168"/>
    </row>
    <row r="228" spans="54:58" ht="12">
      <c r="BB228" s="168"/>
      <c r="BC228" s="168"/>
      <c r="BD228" s="168"/>
      <c r="BE228" s="168"/>
      <c r="BF228" s="168"/>
    </row>
    <row r="229" spans="54:58" ht="12">
      <c r="BB229" s="168"/>
      <c r="BC229" s="168"/>
      <c r="BD229" s="168"/>
      <c r="BE229" s="168"/>
      <c r="BF229" s="168"/>
    </row>
    <row r="230" spans="54:58" ht="12">
      <c r="BB230" s="168"/>
      <c r="BC230" s="168"/>
      <c r="BD230" s="168"/>
      <c r="BE230" s="168"/>
      <c r="BF230" s="168"/>
    </row>
    <row r="231" spans="54:58" ht="12">
      <c r="BB231" s="168"/>
      <c r="BC231" s="168"/>
      <c r="BD231" s="168"/>
      <c r="BE231" s="168"/>
      <c r="BF231" s="168"/>
    </row>
    <row r="232" spans="54:58" ht="12">
      <c r="BB232" s="168"/>
      <c r="BC232" s="168"/>
      <c r="BD232" s="168"/>
      <c r="BE232" s="168"/>
      <c r="BF232" s="168"/>
    </row>
    <row r="233" spans="54:58" ht="12">
      <c r="BB233" s="168"/>
      <c r="BC233" s="168"/>
      <c r="BD233" s="168"/>
      <c r="BE233" s="168"/>
      <c r="BF233" s="168"/>
    </row>
    <row r="234" spans="54:58" ht="12">
      <c r="BB234" s="168"/>
      <c r="BC234" s="168"/>
      <c r="BD234" s="168"/>
      <c r="BE234" s="168"/>
      <c r="BF234" s="168"/>
    </row>
    <row r="235" spans="54:58" ht="12">
      <c r="BB235" s="168"/>
      <c r="BC235" s="168"/>
      <c r="BD235" s="168"/>
      <c r="BE235" s="168"/>
      <c r="BF235" s="168"/>
    </row>
    <row r="236" spans="54:58" ht="12">
      <c r="BB236" s="168"/>
      <c r="BC236" s="168"/>
      <c r="BD236" s="168"/>
      <c r="BE236" s="168"/>
      <c r="BF236" s="168"/>
    </row>
    <row r="237" spans="54:58" ht="12">
      <c r="BB237" s="168"/>
      <c r="BC237" s="168"/>
      <c r="BD237" s="168"/>
      <c r="BE237" s="168"/>
      <c r="BF237" s="168"/>
    </row>
    <row r="238" spans="54:58" ht="12">
      <c r="BB238" s="168"/>
      <c r="BC238" s="168"/>
      <c r="BD238" s="168"/>
      <c r="BE238" s="168"/>
      <c r="BF238" s="168"/>
    </row>
    <row r="239" spans="54:58" ht="12">
      <c r="BB239" s="168"/>
      <c r="BC239" s="168"/>
      <c r="BD239" s="168"/>
      <c r="BE239" s="168"/>
      <c r="BF239" s="168"/>
    </row>
    <row r="240" spans="54:58" ht="12">
      <c r="BB240" s="168"/>
      <c r="BC240" s="168"/>
      <c r="BD240" s="168"/>
      <c r="BE240" s="168"/>
      <c r="BF240" s="168"/>
    </row>
    <row r="241" spans="54:58" ht="12">
      <c r="BB241" s="168"/>
      <c r="BC241" s="168"/>
      <c r="BD241" s="168"/>
      <c r="BE241" s="168"/>
      <c r="BF241" s="168"/>
    </row>
    <row r="242" spans="54:58" ht="12">
      <c r="BB242" s="168"/>
      <c r="BC242" s="168"/>
      <c r="BD242" s="168"/>
      <c r="BE242" s="168"/>
      <c r="BF242" s="168"/>
    </row>
    <row r="243" spans="54:58" ht="12">
      <c r="BB243" s="168"/>
      <c r="BC243" s="168"/>
      <c r="BD243" s="168"/>
      <c r="BE243" s="168"/>
      <c r="BF243" s="168"/>
    </row>
    <row r="244" spans="54:58" ht="12">
      <c r="BB244" s="168"/>
      <c r="BC244" s="168"/>
      <c r="BD244" s="168"/>
      <c r="BE244" s="168"/>
      <c r="BF244" s="168"/>
    </row>
    <row r="245" spans="54:58" ht="12">
      <c r="BB245" s="168"/>
      <c r="BC245" s="168"/>
      <c r="BD245" s="168"/>
      <c r="BE245" s="168"/>
      <c r="BF245" s="168"/>
    </row>
    <row r="246" spans="54:58" ht="12">
      <c r="BB246" s="168"/>
      <c r="BC246" s="168"/>
      <c r="BD246" s="168"/>
      <c r="BE246" s="168"/>
      <c r="BF246" s="168"/>
    </row>
    <row r="247" spans="54:58" ht="12">
      <c r="BB247" s="168"/>
      <c r="BC247" s="168"/>
      <c r="BD247" s="168"/>
      <c r="BE247" s="168"/>
      <c r="BF247" s="168"/>
    </row>
    <row r="248" spans="54:58" ht="12">
      <c r="BB248" s="168"/>
      <c r="BC248" s="168"/>
      <c r="BD248" s="168"/>
      <c r="BE248" s="168"/>
      <c r="BF248" s="168"/>
    </row>
    <row r="249" spans="54:58" ht="12">
      <c r="BB249" s="168"/>
      <c r="BC249" s="168"/>
      <c r="BD249" s="168"/>
      <c r="BE249" s="168"/>
      <c r="BF249" s="168"/>
    </row>
    <row r="250" spans="54:58" ht="12">
      <c r="BB250" s="168"/>
      <c r="BC250" s="168"/>
      <c r="BD250" s="168"/>
      <c r="BE250" s="168"/>
      <c r="BF250" s="168"/>
    </row>
    <row r="251" spans="54:58" ht="12">
      <c r="BB251" s="168"/>
      <c r="BC251" s="168"/>
      <c r="BD251" s="168"/>
      <c r="BE251" s="168"/>
      <c r="BF251" s="168"/>
    </row>
    <row r="252" spans="54:58" ht="12">
      <c r="BB252" s="168"/>
      <c r="BC252" s="168"/>
      <c r="BD252" s="168"/>
      <c r="BE252" s="168"/>
      <c r="BF252" s="168"/>
    </row>
    <row r="253" spans="54:58" ht="12">
      <c r="BB253" s="168"/>
      <c r="BC253" s="168"/>
      <c r="BD253" s="168"/>
      <c r="BE253" s="168"/>
      <c r="BF253" s="168"/>
    </row>
    <row r="254" spans="54:58" ht="12">
      <c r="BB254" s="168"/>
      <c r="BC254" s="168"/>
      <c r="BD254" s="168"/>
      <c r="BE254" s="168"/>
      <c r="BF254" s="168"/>
    </row>
    <row r="255" spans="54:58" ht="12">
      <c r="BB255" s="168"/>
      <c r="BC255" s="168"/>
      <c r="BD255" s="168"/>
      <c r="BE255" s="168"/>
      <c r="BF255" s="168"/>
    </row>
    <row r="256" spans="54:58" ht="12">
      <c r="BB256" s="168"/>
      <c r="BC256" s="168"/>
      <c r="BD256" s="168"/>
      <c r="BE256" s="168"/>
      <c r="BF256" s="168"/>
    </row>
    <row r="257" spans="54:58" ht="12">
      <c r="BB257" s="168"/>
      <c r="BC257" s="168"/>
      <c r="BD257" s="168"/>
      <c r="BE257" s="168"/>
      <c r="BF257" s="168"/>
    </row>
    <row r="258" spans="54:58" ht="12">
      <c r="BB258" s="168"/>
      <c r="BC258" s="168"/>
      <c r="BD258" s="168"/>
      <c r="BE258" s="168"/>
      <c r="BF258" s="168"/>
    </row>
    <row r="259" spans="54:58" ht="12">
      <c r="BB259" s="168"/>
      <c r="BC259" s="168"/>
      <c r="BD259" s="168"/>
      <c r="BE259" s="168"/>
      <c r="BF259" s="168"/>
    </row>
    <row r="260" spans="54:58" ht="12">
      <c r="BB260" s="168"/>
      <c r="BC260" s="168"/>
      <c r="BD260" s="168"/>
      <c r="BE260" s="168"/>
      <c r="BF260" s="168"/>
    </row>
    <row r="261" spans="54:58" ht="12">
      <c r="BB261" s="168"/>
      <c r="BC261" s="168"/>
      <c r="BD261" s="168"/>
      <c r="BE261" s="168"/>
      <c r="BF261" s="168"/>
    </row>
    <row r="262" spans="54:58" ht="12">
      <c r="BB262" s="168"/>
      <c r="BC262" s="168"/>
      <c r="BD262" s="168"/>
      <c r="BE262" s="168"/>
      <c r="BF262" s="168"/>
    </row>
    <row r="263" spans="54:58" ht="12">
      <c r="BB263" s="168"/>
      <c r="BC263" s="168"/>
      <c r="BD263" s="168"/>
      <c r="BE263" s="168"/>
      <c r="BF263" s="168"/>
    </row>
    <row r="264" spans="54:58" ht="12">
      <c r="BB264" s="168"/>
      <c r="BC264" s="168"/>
      <c r="BD264" s="168"/>
      <c r="BE264" s="168"/>
      <c r="BF264" s="168"/>
    </row>
    <row r="265" spans="54:58" ht="12">
      <c r="BB265" s="168"/>
      <c r="BC265" s="168"/>
      <c r="BD265" s="168"/>
      <c r="BE265" s="168"/>
      <c r="BF265" s="168"/>
    </row>
    <row r="266" spans="54:58" ht="12">
      <c r="BB266" s="168"/>
      <c r="BC266" s="168"/>
      <c r="BD266" s="168"/>
      <c r="BE266" s="168"/>
      <c r="BF266" s="168"/>
    </row>
    <row r="267" spans="54:58" ht="12">
      <c r="BB267" s="168"/>
      <c r="BC267" s="168"/>
      <c r="BD267" s="168"/>
      <c r="BE267" s="168"/>
      <c r="BF267" s="168"/>
    </row>
    <row r="268" spans="54:58" ht="12">
      <c r="BB268" s="168"/>
      <c r="BC268" s="168"/>
      <c r="BD268" s="168"/>
      <c r="BE268" s="168"/>
      <c r="BF268" s="168"/>
    </row>
    <row r="269" spans="54:58" ht="12">
      <c r="BB269" s="168"/>
      <c r="BC269" s="168"/>
      <c r="BD269" s="168"/>
      <c r="BE269" s="168"/>
      <c r="BF269" s="168"/>
    </row>
    <row r="270" spans="54:58" ht="12">
      <c r="BB270" s="168"/>
      <c r="BC270" s="168"/>
      <c r="BD270" s="168"/>
      <c r="BE270" s="168"/>
      <c r="BF270" s="168"/>
    </row>
    <row r="271" spans="54:58" ht="12">
      <c r="BB271" s="168"/>
      <c r="BC271" s="168"/>
      <c r="BD271" s="168"/>
      <c r="BE271" s="168"/>
      <c r="BF271" s="168"/>
    </row>
    <row r="272" spans="54:58" ht="12">
      <c r="BB272" s="168"/>
      <c r="BC272" s="168"/>
      <c r="BD272" s="168"/>
      <c r="BE272" s="168"/>
      <c r="BF272" s="168"/>
    </row>
    <row r="273" spans="54:58" ht="12">
      <c r="BB273" s="168"/>
      <c r="BC273" s="168"/>
      <c r="BD273" s="168"/>
      <c r="BE273" s="168"/>
      <c r="BF273" s="168"/>
    </row>
    <row r="274" spans="54:58" ht="12">
      <c r="BB274" s="168"/>
      <c r="BC274" s="168"/>
      <c r="BD274" s="168"/>
      <c r="BE274" s="168"/>
      <c r="BF274" s="168"/>
    </row>
    <row r="275" spans="54:58" ht="12">
      <c r="BB275" s="168"/>
      <c r="BC275" s="168"/>
      <c r="BD275" s="168"/>
      <c r="BE275" s="168"/>
      <c r="BF275" s="168"/>
    </row>
    <row r="276" spans="54:58" ht="12">
      <c r="BB276" s="168"/>
      <c r="BC276" s="168"/>
      <c r="BD276" s="168"/>
      <c r="BE276" s="168"/>
      <c r="BF276" s="168"/>
    </row>
    <row r="277" spans="54:58" ht="12">
      <c r="BB277" s="168"/>
      <c r="BC277" s="168"/>
      <c r="BD277" s="168"/>
      <c r="BE277" s="168"/>
      <c r="BF277" s="168"/>
    </row>
    <row r="278" spans="54:58" ht="12">
      <c r="BB278" s="168"/>
      <c r="BC278" s="168"/>
      <c r="BD278" s="168"/>
      <c r="BE278" s="168"/>
      <c r="BF278" s="168"/>
    </row>
    <row r="279" spans="54:58" ht="12">
      <c r="BB279" s="168"/>
      <c r="BC279" s="168"/>
      <c r="BD279" s="168"/>
      <c r="BE279" s="168"/>
      <c r="BF279" s="168"/>
    </row>
    <row r="280" spans="54:58" ht="12">
      <c r="BB280" s="168"/>
      <c r="BC280" s="168"/>
      <c r="BD280" s="168"/>
      <c r="BE280" s="168"/>
      <c r="BF280" s="168"/>
    </row>
    <row r="281" spans="54:58" ht="12">
      <c r="BB281" s="168"/>
      <c r="BC281" s="168"/>
      <c r="BD281" s="168"/>
      <c r="BE281" s="168"/>
      <c r="BF281" s="168"/>
    </row>
    <row r="282" spans="54:58" ht="12">
      <c r="BB282" s="168"/>
      <c r="BC282" s="168"/>
      <c r="BD282" s="168"/>
      <c r="BE282" s="168"/>
      <c r="BF282" s="168"/>
    </row>
    <row r="283" spans="54:58" ht="12">
      <c r="BB283" s="168"/>
      <c r="BC283" s="168"/>
      <c r="BD283" s="168"/>
      <c r="BE283" s="168"/>
      <c r="BF283" s="168"/>
    </row>
    <row r="284" spans="54:58" ht="12">
      <c r="BB284" s="168"/>
      <c r="BC284" s="168"/>
      <c r="BD284" s="168"/>
      <c r="BE284" s="168"/>
      <c r="BF284" s="168"/>
    </row>
    <row r="285" spans="54:58" ht="12">
      <c r="BB285" s="168"/>
      <c r="BC285" s="168"/>
      <c r="BD285" s="168"/>
      <c r="BE285" s="168"/>
      <c r="BF285" s="168"/>
    </row>
    <row r="286" spans="54:58" ht="12">
      <c r="BB286" s="168"/>
      <c r="BC286" s="168"/>
      <c r="BD286" s="168"/>
      <c r="BE286" s="168"/>
      <c r="BF286" s="168"/>
    </row>
    <row r="287" spans="54:58" ht="12">
      <c r="BB287" s="168"/>
      <c r="BC287" s="168"/>
      <c r="BD287" s="168"/>
      <c r="BE287" s="168"/>
      <c r="BF287" s="168"/>
    </row>
    <row r="288" spans="54:58" ht="12">
      <c r="BB288" s="168"/>
      <c r="BC288" s="168"/>
      <c r="BD288" s="168"/>
      <c r="BE288" s="168"/>
      <c r="BF288" s="168"/>
    </row>
    <row r="289" spans="54:58" ht="12">
      <c r="BB289" s="168"/>
      <c r="BC289" s="168"/>
      <c r="BD289" s="168"/>
      <c r="BE289" s="168"/>
      <c r="BF289" s="168"/>
    </row>
    <row r="290" spans="54:58" ht="12">
      <c r="BB290" s="168"/>
      <c r="BC290" s="168"/>
      <c r="BD290" s="168"/>
      <c r="BE290" s="168"/>
      <c r="BF290" s="168"/>
    </row>
    <row r="291" spans="54:58" ht="12">
      <c r="BB291" s="168"/>
      <c r="BC291" s="168"/>
      <c r="BD291" s="168"/>
      <c r="BE291" s="168"/>
      <c r="BF291" s="168"/>
    </row>
    <row r="292" spans="54:58" ht="12">
      <c r="BB292" s="168"/>
      <c r="BC292" s="168"/>
      <c r="BD292" s="168"/>
      <c r="BE292" s="168"/>
      <c r="BF292" s="168"/>
    </row>
    <row r="293" spans="54:58" ht="12">
      <c r="BB293" s="168"/>
      <c r="BC293" s="168"/>
      <c r="BD293" s="168"/>
      <c r="BE293" s="168"/>
      <c r="BF293" s="168"/>
    </row>
    <row r="294" spans="54:58" ht="12">
      <c r="BB294" s="168"/>
      <c r="BC294" s="168"/>
      <c r="BD294" s="168"/>
      <c r="BE294" s="168"/>
      <c r="BF294" s="168"/>
    </row>
    <row r="295" spans="54:58" ht="12">
      <c r="BB295" s="168"/>
      <c r="BC295" s="168"/>
      <c r="BD295" s="168"/>
      <c r="BE295" s="168"/>
      <c r="BF295" s="168"/>
    </row>
    <row r="296" spans="54:58" ht="12">
      <c r="BB296" s="168"/>
      <c r="BC296" s="168"/>
      <c r="BD296" s="168"/>
      <c r="BE296" s="168"/>
      <c r="BF296" s="168"/>
    </row>
    <row r="297" spans="54:58" ht="12">
      <c r="BB297" s="168"/>
      <c r="BC297" s="168"/>
      <c r="BD297" s="168"/>
      <c r="BE297" s="168"/>
      <c r="BF297" s="168"/>
    </row>
    <row r="298" spans="54:58" ht="12">
      <c r="BB298" s="168"/>
      <c r="BC298" s="168"/>
      <c r="BD298" s="168"/>
      <c r="BE298" s="168"/>
      <c r="BF298" s="168"/>
    </row>
    <row r="299" spans="54:58" ht="12">
      <c r="BB299" s="168"/>
      <c r="BC299" s="168"/>
      <c r="BD299" s="168"/>
      <c r="BE299" s="168"/>
      <c r="BF299" s="168"/>
    </row>
    <row r="300" spans="54:58" ht="12">
      <c r="BB300" s="168"/>
      <c r="BC300" s="168"/>
      <c r="BD300" s="168"/>
      <c r="BE300" s="168"/>
      <c r="BF300" s="168"/>
    </row>
    <row r="301" spans="54:58" ht="12">
      <c r="BB301" s="168"/>
      <c r="BC301" s="168"/>
      <c r="BD301" s="168"/>
      <c r="BE301" s="168"/>
      <c r="BF301" s="168"/>
    </row>
    <row r="302" spans="54:58" ht="12">
      <c r="BB302" s="168"/>
      <c r="BC302" s="168"/>
      <c r="BD302" s="168"/>
      <c r="BE302" s="168"/>
      <c r="BF302" s="168"/>
    </row>
    <row r="303" spans="54:58" ht="12">
      <c r="BB303" s="168"/>
      <c r="BC303" s="168"/>
      <c r="BD303" s="168"/>
      <c r="BE303" s="168"/>
      <c r="BF303" s="168"/>
    </row>
    <row r="304" spans="54:58" ht="12">
      <c r="BB304" s="168"/>
      <c r="BC304" s="168"/>
      <c r="BD304" s="168"/>
      <c r="BE304" s="168"/>
      <c r="BF304" s="168"/>
    </row>
    <row r="305" spans="54:58" ht="12">
      <c r="BB305" s="168"/>
      <c r="BC305" s="168"/>
      <c r="BD305" s="168"/>
      <c r="BE305" s="168"/>
      <c r="BF305" s="168"/>
    </row>
    <row r="306" spans="54:58" ht="12">
      <c r="BB306" s="168"/>
      <c r="BC306" s="168"/>
      <c r="BD306" s="168"/>
      <c r="BE306" s="168"/>
      <c r="BF306" s="168"/>
    </row>
    <row r="307" spans="54:58" ht="12">
      <c r="BB307" s="168"/>
      <c r="BC307" s="168"/>
      <c r="BD307" s="168"/>
      <c r="BE307" s="168"/>
      <c r="BF307" s="168"/>
    </row>
    <row r="308" spans="54:58" ht="12">
      <c r="BB308" s="168"/>
      <c r="BC308" s="168"/>
      <c r="BD308" s="168"/>
      <c r="BE308" s="168"/>
      <c r="BF308" s="168"/>
    </row>
    <row r="309" spans="54:58" ht="12">
      <c r="BB309" s="168"/>
      <c r="BC309" s="168"/>
      <c r="BD309" s="168"/>
      <c r="BE309" s="168"/>
      <c r="BF309" s="168"/>
    </row>
    <row r="310" spans="54:58" ht="12">
      <c r="BB310" s="168"/>
      <c r="BC310" s="168"/>
      <c r="BD310" s="168"/>
      <c r="BE310" s="168"/>
      <c r="BF310" s="168"/>
    </row>
    <row r="311" spans="54:58" ht="12">
      <c r="BB311" s="168"/>
      <c r="BC311" s="168"/>
      <c r="BD311" s="168"/>
      <c r="BE311" s="168"/>
      <c r="BF311" s="168"/>
    </row>
    <row r="312" spans="54:58" ht="12">
      <c r="BB312" s="168"/>
      <c r="BC312" s="168"/>
      <c r="BD312" s="168"/>
      <c r="BE312" s="168"/>
      <c r="BF312" s="168"/>
    </row>
    <row r="313" spans="54:58" ht="12">
      <c r="BB313" s="168"/>
      <c r="BC313" s="168"/>
      <c r="BD313" s="168"/>
      <c r="BE313" s="168"/>
      <c r="BF313" s="168"/>
    </row>
    <row r="314" spans="54:58" ht="12">
      <c r="BB314" s="168"/>
      <c r="BC314" s="168"/>
      <c r="BD314" s="168"/>
      <c r="BE314" s="168"/>
      <c r="BF314" s="168"/>
    </row>
    <row r="315" spans="54:58" ht="12">
      <c r="BB315" s="168"/>
      <c r="BC315" s="168"/>
      <c r="BD315" s="168"/>
      <c r="BE315" s="168"/>
      <c r="BF315" s="168"/>
    </row>
    <row r="316" spans="54:58" ht="12">
      <c r="BB316" s="168"/>
      <c r="BC316" s="168"/>
      <c r="BD316" s="168"/>
      <c r="BE316" s="168"/>
      <c r="BF316" s="168"/>
    </row>
    <row r="317" spans="54:58" ht="12">
      <c r="BB317" s="168"/>
      <c r="BC317" s="168"/>
      <c r="BD317" s="168"/>
      <c r="BE317" s="168"/>
      <c r="BF317" s="168"/>
    </row>
    <row r="318" spans="54:58" ht="12">
      <c r="BB318" s="168"/>
      <c r="BC318" s="168"/>
      <c r="BD318" s="168"/>
      <c r="BE318" s="168"/>
      <c r="BF318" s="168"/>
    </row>
    <row r="319" spans="54:58" ht="12">
      <c r="BB319" s="168"/>
      <c r="BC319" s="168"/>
      <c r="BD319" s="168"/>
      <c r="BE319" s="168"/>
      <c r="BF319" s="168"/>
    </row>
    <row r="320" spans="54:58" ht="12">
      <c r="BB320" s="168"/>
      <c r="BC320" s="168"/>
      <c r="BD320" s="168"/>
      <c r="BE320" s="168"/>
      <c r="BF320" s="168"/>
    </row>
    <row r="321" spans="54:58" ht="12">
      <c r="BB321" s="168"/>
      <c r="BC321" s="168"/>
      <c r="BD321" s="168"/>
      <c r="BE321" s="168"/>
      <c r="BF321" s="168"/>
    </row>
    <row r="322" spans="54:58" ht="12">
      <c r="BB322" s="168"/>
      <c r="BC322" s="168"/>
      <c r="BD322" s="168"/>
      <c r="BE322" s="168"/>
      <c r="BF322" s="168"/>
    </row>
    <row r="323" spans="54:58" ht="12">
      <c r="BB323" s="168"/>
      <c r="BC323" s="168"/>
      <c r="BD323" s="168"/>
      <c r="BE323" s="168"/>
      <c r="BF323" s="168"/>
    </row>
    <row r="324" spans="54:58" ht="12">
      <c r="BB324" s="168"/>
      <c r="BC324" s="168"/>
      <c r="BD324" s="168"/>
      <c r="BE324" s="168"/>
      <c r="BF324" s="168"/>
    </row>
    <row r="325" spans="54:58" ht="12">
      <c r="BB325" s="168"/>
      <c r="BC325" s="168"/>
      <c r="BD325" s="168"/>
      <c r="BE325" s="168"/>
      <c r="BF325" s="168"/>
    </row>
    <row r="326" spans="54:58" ht="12">
      <c r="BB326" s="168"/>
      <c r="BC326" s="168"/>
      <c r="BD326" s="168"/>
      <c r="BE326" s="168"/>
      <c r="BF326" s="168"/>
    </row>
    <row r="327" spans="54:58" ht="12">
      <c r="BB327" s="168"/>
      <c r="BC327" s="168"/>
      <c r="BD327" s="168"/>
      <c r="BE327" s="168"/>
      <c r="BF327" s="168"/>
    </row>
    <row r="328" spans="54:58" ht="12">
      <c r="BB328" s="168"/>
      <c r="BC328" s="168"/>
      <c r="BD328" s="168"/>
      <c r="BE328" s="168"/>
      <c r="BF328" s="168"/>
    </row>
    <row r="329" spans="54:58" ht="12">
      <c r="BB329" s="168"/>
      <c r="BC329" s="168"/>
      <c r="BD329" s="168"/>
      <c r="BE329" s="168"/>
      <c r="BF329" s="168"/>
    </row>
    <row r="330" spans="54:58" ht="12">
      <c r="BB330" s="168"/>
      <c r="BC330" s="168"/>
      <c r="BD330" s="168"/>
      <c r="BE330" s="168"/>
      <c r="BF330" s="168"/>
    </row>
    <row r="331" spans="54:58" ht="12">
      <c r="BB331" s="168"/>
      <c r="BC331" s="168"/>
      <c r="BD331" s="168"/>
      <c r="BE331" s="168"/>
      <c r="BF331" s="168"/>
    </row>
    <row r="332" spans="54:58" ht="12">
      <c r="BB332" s="168"/>
      <c r="BC332" s="168"/>
      <c r="BD332" s="168"/>
      <c r="BE332" s="168"/>
      <c r="BF332" s="168"/>
    </row>
    <row r="333" spans="54:58" ht="12">
      <c r="BB333" s="168"/>
      <c r="BC333" s="168"/>
      <c r="BD333" s="168"/>
      <c r="BE333" s="168"/>
      <c r="BF333" s="168"/>
    </row>
    <row r="334" spans="54:58" ht="12">
      <c r="BB334" s="168"/>
      <c r="BC334" s="168"/>
      <c r="BD334" s="168"/>
      <c r="BE334" s="168"/>
      <c r="BF334" s="168"/>
    </row>
    <row r="335" spans="54:58" ht="12">
      <c r="BB335" s="168"/>
      <c r="BC335" s="168"/>
      <c r="BD335" s="168"/>
      <c r="BE335" s="168"/>
      <c r="BF335" s="168"/>
    </row>
    <row r="336" spans="54:58" ht="12">
      <c r="BB336" s="168"/>
      <c r="BC336" s="168"/>
      <c r="BD336" s="168"/>
      <c r="BE336" s="168"/>
      <c r="BF336" s="168"/>
    </row>
    <row r="337" spans="54:58" ht="12">
      <c r="BB337" s="168"/>
      <c r="BC337" s="168"/>
      <c r="BD337" s="168"/>
      <c r="BE337" s="168"/>
      <c r="BF337" s="168"/>
    </row>
    <row r="338" spans="54:58" ht="12">
      <c r="BB338" s="168"/>
      <c r="BC338" s="168"/>
      <c r="BD338" s="168"/>
      <c r="BE338" s="168"/>
      <c r="BF338" s="168"/>
    </row>
    <row r="339" spans="54:58" ht="12">
      <c r="BB339" s="168"/>
      <c r="BC339" s="168"/>
      <c r="BD339" s="168"/>
      <c r="BE339" s="168"/>
      <c r="BF339" s="168"/>
    </row>
    <row r="340" spans="54:58" ht="12">
      <c r="BB340" s="168"/>
      <c r="BC340" s="168"/>
      <c r="BD340" s="168"/>
      <c r="BE340" s="168"/>
      <c r="BF340" s="168"/>
    </row>
    <row r="341" spans="54:58" ht="12">
      <c r="BB341" s="168"/>
      <c r="BC341" s="168"/>
      <c r="BD341" s="168"/>
      <c r="BE341" s="168"/>
      <c r="BF341" s="168"/>
    </row>
    <row r="342" spans="54:58" ht="12">
      <c r="BB342" s="168"/>
      <c r="BC342" s="168"/>
      <c r="BD342" s="168"/>
      <c r="BE342" s="168"/>
      <c r="BF342" s="168"/>
    </row>
    <row r="343" spans="54:58" ht="12">
      <c r="BB343" s="168"/>
      <c r="BC343" s="168"/>
      <c r="BD343" s="168"/>
      <c r="BE343" s="168"/>
      <c r="BF343" s="168"/>
    </row>
    <row r="344" spans="54:58" ht="12">
      <c r="BB344" s="168"/>
      <c r="BC344" s="168"/>
      <c r="BD344" s="168"/>
      <c r="BE344" s="168"/>
      <c r="BF344" s="168"/>
    </row>
    <row r="345" spans="54:58" ht="12">
      <c r="BB345" s="168"/>
      <c r="BC345" s="168"/>
      <c r="BD345" s="168"/>
      <c r="BE345" s="168"/>
      <c r="BF345" s="168"/>
    </row>
    <row r="346" spans="54:58" ht="12">
      <c r="BB346" s="168"/>
      <c r="BC346" s="168"/>
      <c r="BD346" s="168"/>
      <c r="BE346" s="168"/>
      <c r="BF346" s="168"/>
    </row>
    <row r="347" spans="54:58" ht="12">
      <c r="BB347" s="168"/>
      <c r="BC347" s="168"/>
      <c r="BD347" s="168"/>
      <c r="BE347" s="168"/>
      <c r="BF347" s="168"/>
    </row>
    <row r="348" spans="54:58" ht="12">
      <c r="BB348" s="168"/>
      <c r="BC348" s="168"/>
      <c r="BD348" s="168"/>
      <c r="BE348" s="168"/>
      <c r="BF348" s="168"/>
    </row>
    <row r="349" spans="54:58" ht="12">
      <c r="BB349" s="168"/>
      <c r="BC349" s="168"/>
      <c r="BD349" s="168"/>
      <c r="BE349" s="168"/>
      <c r="BF349" s="168"/>
    </row>
    <row r="350" spans="54:58" ht="12">
      <c r="BB350" s="168"/>
      <c r="BC350" s="168"/>
      <c r="BD350" s="168"/>
      <c r="BE350" s="168"/>
      <c r="BF350" s="168"/>
    </row>
    <row r="351" spans="54:58" ht="12">
      <c r="BB351" s="168"/>
      <c r="BC351" s="168"/>
      <c r="BD351" s="168"/>
      <c r="BE351" s="168"/>
      <c r="BF351" s="168"/>
    </row>
    <row r="352" spans="54:58" ht="12">
      <c r="BB352" s="168"/>
      <c r="BC352" s="168"/>
      <c r="BD352" s="168"/>
      <c r="BE352" s="168"/>
      <c r="BF352" s="168"/>
    </row>
    <row r="353" spans="54:58" ht="12">
      <c r="BB353" s="168"/>
      <c r="BC353" s="168"/>
      <c r="BD353" s="168"/>
      <c r="BE353" s="168"/>
      <c r="BF353" s="168"/>
    </row>
    <row r="354" spans="54:58" ht="12">
      <c r="BB354" s="168"/>
      <c r="BC354" s="168"/>
      <c r="BD354" s="168"/>
      <c r="BE354" s="168"/>
      <c r="BF354" s="168"/>
    </row>
    <row r="355" spans="54:58" ht="12">
      <c r="BB355" s="168"/>
      <c r="BC355" s="168"/>
      <c r="BD355" s="168"/>
      <c r="BE355" s="168"/>
      <c r="BF355" s="168"/>
    </row>
    <row r="356" spans="54:58" ht="12">
      <c r="BB356" s="168"/>
      <c r="BC356" s="168"/>
      <c r="BD356" s="168"/>
      <c r="BE356" s="168"/>
      <c r="BF356" s="168"/>
    </row>
    <row r="357" spans="54:58" ht="12">
      <c r="BB357" s="168"/>
      <c r="BC357" s="168"/>
      <c r="BD357" s="168"/>
      <c r="BE357" s="168"/>
      <c r="BF357" s="168"/>
    </row>
    <row r="358" spans="54:58" ht="12">
      <c r="BB358" s="168"/>
      <c r="BC358" s="168"/>
      <c r="BD358" s="168"/>
      <c r="BE358" s="168"/>
      <c r="BF358" s="168"/>
    </row>
    <row r="359" spans="54:58" ht="12">
      <c r="BB359" s="168"/>
      <c r="BC359" s="168"/>
      <c r="BD359" s="168"/>
      <c r="BE359" s="168"/>
      <c r="BF359" s="168"/>
    </row>
    <row r="360" spans="54:58" ht="12">
      <c r="BB360" s="168"/>
      <c r="BC360" s="168"/>
      <c r="BD360" s="168"/>
      <c r="BE360" s="168"/>
      <c r="BF360" s="168"/>
    </row>
    <row r="361" spans="54:58" ht="12">
      <c r="BB361" s="168"/>
      <c r="BC361" s="168"/>
      <c r="BD361" s="168"/>
      <c r="BE361" s="168"/>
      <c r="BF361" s="168"/>
    </row>
    <row r="362" spans="54:58" ht="12">
      <c r="BB362" s="168"/>
      <c r="BC362" s="168"/>
      <c r="BD362" s="168"/>
      <c r="BE362" s="168"/>
      <c r="BF362" s="168"/>
    </row>
    <row r="363" spans="54:58" ht="12">
      <c r="BB363" s="168"/>
      <c r="BC363" s="168"/>
      <c r="BD363" s="168"/>
      <c r="BE363" s="168"/>
      <c r="BF363" s="168"/>
    </row>
    <row r="364" spans="54:58" ht="12">
      <c r="BB364" s="168"/>
      <c r="BC364" s="168"/>
      <c r="BD364" s="168"/>
      <c r="BE364" s="168"/>
      <c r="BF364" s="168"/>
    </row>
    <row r="365" spans="54:58" ht="12">
      <c r="BB365" s="168"/>
      <c r="BC365" s="168"/>
      <c r="BD365" s="168"/>
      <c r="BE365" s="168"/>
      <c r="BF365" s="168"/>
    </row>
    <row r="366" spans="54:58" ht="12">
      <c r="BB366" s="168"/>
      <c r="BC366" s="168"/>
      <c r="BD366" s="168"/>
      <c r="BE366" s="168"/>
      <c r="BF366" s="168"/>
    </row>
    <row r="367" spans="54:58" ht="12">
      <c r="BB367" s="168"/>
      <c r="BC367" s="168"/>
      <c r="BD367" s="168"/>
      <c r="BE367" s="168"/>
      <c r="BF367" s="168"/>
    </row>
    <row r="368" spans="54:58" ht="12">
      <c r="BB368" s="168"/>
      <c r="BC368" s="168"/>
      <c r="BD368" s="168"/>
      <c r="BE368" s="168"/>
      <c r="BF368" s="168"/>
    </row>
    <row r="369" spans="54:58" ht="12">
      <c r="BB369" s="168"/>
      <c r="BC369" s="168"/>
      <c r="BD369" s="168"/>
      <c r="BE369" s="168"/>
      <c r="BF369" s="168"/>
    </row>
    <row r="370" spans="54:58" ht="12">
      <c r="BB370" s="168"/>
      <c r="BC370" s="168"/>
      <c r="BD370" s="168"/>
      <c r="BE370" s="168"/>
      <c r="BF370" s="168"/>
    </row>
    <row r="371" spans="54:58" ht="12">
      <c r="BB371" s="168"/>
      <c r="BC371" s="168"/>
      <c r="BD371" s="168"/>
      <c r="BE371" s="168"/>
      <c r="BF371" s="168"/>
    </row>
    <row r="372" spans="54:58" ht="12">
      <c r="BB372" s="168"/>
      <c r="BC372" s="168"/>
      <c r="BD372" s="168"/>
      <c r="BE372" s="168"/>
      <c r="BF372" s="168"/>
    </row>
    <row r="373" spans="54:58" ht="12">
      <c r="BB373" s="168"/>
      <c r="BC373" s="168"/>
      <c r="BD373" s="168"/>
      <c r="BE373" s="168"/>
      <c r="BF373" s="168"/>
    </row>
    <row r="374" spans="54:58" ht="12">
      <c r="BB374" s="168"/>
      <c r="BC374" s="168"/>
      <c r="BD374" s="168"/>
      <c r="BE374" s="168"/>
      <c r="BF374" s="168"/>
    </row>
    <row r="375" spans="54:58" ht="12">
      <c r="BB375" s="168"/>
      <c r="BC375" s="168"/>
      <c r="BD375" s="168"/>
      <c r="BE375" s="168"/>
      <c r="BF375" s="168"/>
    </row>
    <row r="376" spans="54:58" ht="12">
      <c r="BB376" s="168"/>
      <c r="BC376" s="168"/>
      <c r="BD376" s="168"/>
      <c r="BE376" s="168"/>
      <c r="BF376" s="168"/>
    </row>
    <row r="377" spans="54:58" ht="12">
      <c r="BB377" s="168"/>
      <c r="BC377" s="168"/>
      <c r="BD377" s="168"/>
      <c r="BE377" s="168"/>
      <c r="BF377" s="168"/>
    </row>
    <row r="378" spans="54:58" ht="12">
      <c r="BB378" s="168"/>
      <c r="BC378" s="168"/>
      <c r="BD378" s="168"/>
      <c r="BE378" s="168"/>
      <c r="BF378" s="168"/>
    </row>
    <row r="379" spans="54:58" ht="12">
      <c r="BB379" s="168"/>
      <c r="BC379" s="168"/>
      <c r="BD379" s="168"/>
      <c r="BE379" s="168"/>
      <c r="BF379" s="168"/>
    </row>
    <row r="380" spans="54:58" ht="12">
      <c r="BB380" s="168"/>
      <c r="BC380" s="168"/>
      <c r="BD380" s="168"/>
      <c r="BE380" s="168"/>
      <c r="BF380" s="168"/>
    </row>
    <row r="381" spans="54:58" ht="12">
      <c r="BB381" s="168"/>
      <c r="BC381" s="168"/>
      <c r="BD381" s="168"/>
      <c r="BE381" s="168"/>
      <c r="BF381" s="168"/>
    </row>
    <row r="382" spans="54:58" ht="12">
      <c r="BB382" s="168"/>
      <c r="BC382" s="168"/>
      <c r="BD382" s="168"/>
      <c r="BE382" s="168"/>
      <c r="BF382" s="168"/>
    </row>
    <row r="383" spans="54:58" ht="12">
      <c r="BB383" s="168"/>
      <c r="BC383" s="168"/>
      <c r="BD383" s="168"/>
      <c r="BE383" s="168"/>
      <c r="BF383" s="168"/>
    </row>
    <row r="384" spans="54:58" ht="12">
      <c r="BB384" s="168"/>
      <c r="BC384" s="168"/>
      <c r="BD384" s="168"/>
      <c r="BE384" s="168"/>
      <c r="BF384" s="168"/>
    </row>
    <row r="385" spans="54:58" ht="12">
      <c r="BB385" s="168"/>
      <c r="BC385" s="168"/>
      <c r="BD385" s="168"/>
      <c r="BE385" s="168"/>
      <c r="BF385" s="168"/>
    </row>
    <row r="386" spans="54:58" ht="12">
      <c r="BB386" s="168"/>
      <c r="BC386" s="168"/>
      <c r="BD386" s="168"/>
      <c r="BE386" s="168"/>
      <c r="BF386" s="168"/>
    </row>
    <row r="387" spans="54:58" ht="12">
      <c r="BB387" s="168"/>
      <c r="BC387" s="168"/>
      <c r="BD387" s="168"/>
      <c r="BE387" s="168"/>
      <c r="BF387" s="168"/>
    </row>
    <row r="388" spans="54:58" ht="12">
      <c r="BB388" s="168"/>
      <c r="BC388" s="168"/>
      <c r="BD388" s="168"/>
      <c r="BE388" s="168"/>
      <c r="BF388" s="168"/>
    </row>
    <row r="389" spans="54:58" ht="12">
      <c r="BB389" s="168"/>
      <c r="BC389" s="168"/>
      <c r="BD389" s="168"/>
      <c r="BE389" s="168"/>
      <c r="BF389" s="168"/>
    </row>
    <row r="390" spans="54:58" ht="12">
      <c r="BB390" s="168"/>
      <c r="BC390" s="168"/>
      <c r="BD390" s="168"/>
      <c r="BE390" s="168"/>
      <c r="BF390" s="168"/>
    </row>
    <row r="391" spans="54:58" ht="12">
      <c r="BB391" s="168"/>
      <c r="BC391" s="168"/>
      <c r="BD391" s="168"/>
      <c r="BE391" s="168"/>
      <c r="BF391" s="168"/>
    </row>
    <row r="392" spans="54:58" ht="12">
      <c r="BB392" s="168"/>
      <c r="BC392" s="168"/>
      <c r="BD392" s="168"/>
      <c r="BE392" s="168"/>
      <c r="BF392" s="168"/>
    </row>
    <row r="393" spans="54:58" ht="12">
      <c r="BB393" s="168"/>
      <c r="BC393" s="168"/>
      <c r="BD393" s="168"/>
      <c r="BE393" s="168"/>
      <c r="BF393" s="168"/>
    </row>
    <row r="394" spans="54:58" ht="12">
      <c r="BB394" s="168"/>
      <c r="BC394" s="168"/>
      <c r="BD394" s="168"/>
      <c r="BE394" s="168"/>
      <c r="BF394" s="168"/>
    </row>
    <row r="395" spans="54:58" ht="12">
      <c r="BB395" s="168"/>
      <c r="BC395" s="168"/>
      <c r="BD395" s="168"/>
      <c r="BE395" s="168"/>
      <c r="BF395" s="168"/>
    </row>
    <row r="396" spans="54:58" ht="12">
      <c r="BB396" s="168"/>
      <c r="BC396" s="168"/>
      <c r="BD396" s="168"/>
      <c r="BE396" s="168"/>
      <c r="BF396" s="168"/>
    </row>
    <row r="397" spans="54:58" ht="12">
      <c r="BB397" s="168"/>
      <c r="BC397" s="168"/>
      <c r="BD397" s="168"/>
      <c r="BE397" s="168"/>
      <c r="BF397" s="168"/>
    </row>
    <row r="398" spans="54:58" ht="12">
      <c r="BB398" s="168"/>
      <c r="BC398" s="168"/>
      <c r="BD398" s="168"/>
      <c r="BE398" s="168"/>
      <c r="BF398" s="168"/>
    </row>
    <row r="399" spans="54:58" ht="12">
      <c r="BB399" s="168"/>
      <c r="BC399" s="168"/>
      <c r="BD399" s="168"/>
      <c r="BE399" s="168"/>
      <c r="BF399" s="168"/>
    </row>
    <row r="400" spans="54:58" ht="12">
      <c r="BB400" s="168"/>
      <c r="BC400" s="168"/>
      <c r="BD400" s="168"/>
      <c r="BE400" s="168"/>
      <c r="BF400" s="168"/>
    </row>
    <row r="401" spans="54:58" ht="12">
      <c r="BB401" s="168"/>
      <c r="BC401" s="168"/>
      <c r="BD401" s="168"/>
      <c r="BE401" s="168"/>
      <c r="BF401" s="168"/>
    </row>
    <row r="402" spans="54:58" ht="12">
      <c r="BB402" s="168"/>
      <c r="BC402" s="168"/>
      <c r="BD402" s="168"/>
      <c r="BE402" s="168"/>
      <c r="BF402" s="168"/>
    </row>
    <row r="403" spans="54:58" ht="12">
      <c r="BB403" s="168"/>
      <c r="BC403" s="168"/>
      <c r="BD403" s="168"/>
      <c r="BE403" s="168"/>
      <c r="BF403" s="168"/>
    </row>
    <row r="404" spans="54:58" ht="12">
      <c r="BB404" s="168"/>
      <c r="BC404" s="168"/>
      <c r="BD404" s="168"/>
      <c r="BE404" s="168"/>
      <c r="BF404" s="168"/>
    </row>
    <row r="405" spans="54:58" ht="12">
      <c r="BB405" s="168"/>
      <c r="BC405" s="168"/>
      <c r="BD405" s="168"/>
      <c r="BE405" s="168"/>
      <c r="BF405" s="168"/>
    </row>
    <row r="406" spans="54:58" ht="12">
      <c r="BB406" s="168"/>
      <c r="BC406" s="168"/>
      <c r="BD406" s="168"/>
      <c r="BE406" s="168"/>
      <c r="BF406" s="168"/>
    </row>
    <row r="407" spans="54:58" ht="12">
      <c r="BB407" s="168"/>
      <c r="BC407" s="168"/>
      <c r="BD407" s="168"/>
      <c r="BE407" s="168"/>
      <c r="BF407" s="168"/>
    </row>
    <row r="408" spans="54:58" ht="12">
      <c r="BB408" s="168"/>
      <c r="BC408" s="168"/>
      <c r="BD408" s="168"/>
      <c r="BE408" s="168"/>
      <c r="BF408" s="168"/>
    </row>
    <row r="409" spans="54:58" ht="12">
      <c r="BB409" s="168"/>
      <c r="BC409" s="168"/>
      <c r="BD409" s="168"/>
      <c r="BE409" s="168"/>
      <c r="BF409" s="168"/>
    </row>
    <row r="410" spans="54:58" ht="12">
      <c r="BB410" s="168"/>
      <c r="BC410" s="168"/>
      <c r="BD410" s="168"/>
      <c r="BE410" s="168"/>
      <c r="BF410" s="168"/>
    </row>
    <row r="411" spans="54:58" ht="12">
      <c r="BB411" s="168"/>
      <c r="BC411" s="168"/>
      <c r="BD411" s="168"/>
      <c r="BE411" s="168"/>
      <c r="BF411" s="168"/>
    </row>
    <row r="412" spans="54:58" ht="12">
      <c r="BB412" s="168"/>
      <c r="BC412" s="168"/>
      <c r="BD412" s="168"/>
      <c r="BE412" s="168"/>
      <c r="BF412" s="168"/>
    </row>
    <row r="413" spans="54:58" ht="12">
      <c r="BB413" s="168"/>
      <c r="BC413" s="168"/>
      <c r="BD413" s="168"/>
      <c r="BE413" s="168"/>
      <c r="BF413" s="168"/>
    </row>
    <row r="414" spans="54:58" ht="12">
      <c r="BB414" s="168"/>
      <c r="BC414" s="168"/>
      <c r="BD414" s="168"/>
      <c r="BE414" s="168"/>
      <c r="BF414" s="168"/>
    </row>
    <row r="415" spans="54:58" ht="12">
      <c r="BB415" s="168"/>
      <c r="BC415" s="168"/>
      <c r="BD415" s="168"/>
      <c r="BE415" s="168"/>
      <c r="BF415" s="168"/>
    </row>
    <row r="416" spans="54:58" ht="12">
      <c r="BB416" s="168"/>
      <c r="BC416" s="168"/>
      <c r="BD416" s="168"/>
      <c r="BE416" s="168"/>
      <c r="BF416" s="168"/>
    </row>
    <row r="417" spans="54:58" ht="12">
      <c r="BB417" s="168"/>
      <c r="BC417" s="168"/>
      <c r="BD417" s="168"/>
      <c r="BE417" s="168"/>
      <c r="BF417" s="168"/>
    </row>
    <row r="418" spans="54:58" ht="12">
      <c r="BB418" s="168"/>
      <c r="BC418" s="168"/>
      <c r="BD418" s="168"/>
      <c r="BE418" s="168"/>
      <c r="BF418" s="168"/>
    </row>
    <row r="419" spans="54:58" ht="12">
      <c r="BB419" s="168"/>
      <c r="BC419" s="168"/>
      <c r="BD419" s="168"/>
      <c r="BE419" s="168"/>
      <c r="BF419" s="168"/>
    </row>
    <row r="420" spans="54:58" ht="12">
      <c r="BB420" s="168"/>
      <c r="BC420" s="168"/>
      <c r="BD420" s="168"/>
      <c r="BE420" s="168"/>
      <c r="BF420" s="168"/>
    </row>
    <row r="421" spans="54:58" ht="12">
      <c r="BB421" s="168"/>
      <c r="BC421" s="168"/>
      <c r="BD421" s="168"/>
      <c r="BE421" s="168"/>
      <c r="BF421" s="168"/>
    </row>
    <row r="422" spans="54:58" ht="12">
      <c r="BB422" s="168"/>
      <c r="BC422" s="168"/>
      <c r="BD422" s="168"/>
      <c r="BE422" s="168"/>
      <c r="BF422" s="168"/>
    </row>
    <row r="423" spans="54:58" ht="12">
      <c r="BB423" s="168"/>
      <c r="BC423" s="168"/>
      <c r="BD423" s="168"/>
      <c r="BE423" s="168"/>
      <c r="BF423" s="168"/>
    </row>
    <row r="424" spans="54:58" ht="12">
      <c r="BB424" s="168"/>
      <c r="BC424" s="168"/>
      <c r="BD424" s="168"/>
      <c r="BE424" s="168"/>
      <c r="BF424" s="168"/>
    </row>
    <row r="425" spans="54:58" ht="12">
      <c r="BB425" s="168"/>
      <c r="BC425" s="168"/>
      <c r="BD425" s="168"/>
      <c r="BE425" s="168"/>
      <c r="BF425" s="168"/>
    </row>
    <row r="426" spans="54:58" ht="12">
      <c r="BB426" s="168"/>
      <c r="BC426" s="168"/>
      <c r="BD426" s="168"/>
      <c r="BE426" s="168"/>
      <c r="BF426" s="168"/>
    </row>
    <row r="427" spans="54:58" ht="12">
      <c r="BB427" s="168"/>
      <c r="BC427" s="168"/>
      <c r="BD427" s="168"/>
      <c r="BE427" s="168"/>
      <c r="BF427" s="168"/>
    </row>
    <row r="428" spans="54:58" ht="12">
      <c r="BB428" s="168"/>
      <c r="BC428" s="168"/>
      <c r="BD428" s="168"/>
      <c r="BE428" s="168"/>
      <c r="BF428" s="168"/>
    </row>
    <row r="429" spans="54:58" ht="12">
      <c r="BB429" s="168"/>
      <c r="BC429" s="168"/>
      <c r="BD429" s="168"/>
      <c r="BE429" s="168"/>
      <c r="BF429" s="168"/>
    </row>
    <row r="430" spans="54:58" ht="12">
      <c r="BB430" s="168"/>
      <c r="BC430" s="168"/>
      <c r="BD430" s="168"/>
      <c r="BE430" s="168"/>
      <c r="BF430" s="168"/>
    </row>
    <row r="431" spans="54:58" ht="12">
      <c r="BB431" s="168"/>
      <c r="BC431" s="168"/>
      <c r="BD431" s="168"/>
      <c r="BE431" s="168"/>
      <c r="BF431" s="168"/>
    </row>
    <row r="432" spans="54:58" ht="12">
      <c r="BB432" s="168"/>
      <c r="BC432" s="168"/>
      <c r="BD432" s="168"/>
      <c r="BE432" s="168"/>
      <c r="BF432" s="168"/>
    </row>
    <row r="433" spans="54:58" ht="12">
      <c r="BB433" s="168"/>
      <c r="BC433" s="168"/>
      <c r="BD433" s="168"/>
      <c r="BE433" s="168"/>
      <c r="BF433" s="168"/>
    </row>
    <row r="434" spans="54:58" ht="12">
      <c r="BB434" s="168"/>
      <c r="BC434" s="168"/>
      <c r="BD434" s="168"/>
      <c r="BE434" s="168"/>
      <c r="BF434" s="168"/>
    </row>
    <row r="435" spans="54:58" ht="12">
      <c r="BB435" s="168"/>
      <c r="BC435" s="168"/>
      <c r="BD435" s="168"/>
      <c r="BE435" s="168"/>
      <c r="BF435" s="168"/>
    </row>
    <row r="436" spans="54:58" ht="12">
      <c r="BB436" s="168"/>
      <c r="BC436" s="168"/>
      <c r="BD436" s="168"/>
      <c r="BE436" s="168"/>
      <c r="BF436" s="168"/>
    </row>
    <row r="437" spans="54:58" ht="12">
      <c r="BB437" s="168"/>
      <c r="BC437" s="168"/>
      <c r="BD437" s="168"/>
      <c r="BE437" s="168"/>
      <c r="BF437" s="168"/>
    </row>
    <row r="438" spans="54:58" ht="12">
      <c r="BB438" s="168"/>
      <c r="BC438" s="168"/>
      <c r="BD438" s="168"/>
      <c r="BE438" s="168"/>
      <c r="BF438" s="168"/>
    </row>
    <row r="439" spans="54:58" ht="12">
      <c r="BB439" s="168"/>
      <c r="BC439" s="168"/>
      <c r="BD439" s="168"/>
      <c r="BE439" s="168"/>
      <c r="BF439" s="168"/>
    </row>
    <row r="440" spans="54:58" ht="12">
      <c r="BB440" s="168"/>
      <c r="BC440" s="168"/>
      <c r="BD440" s="168"/>
      <c r="BE440" s="168"/>
      <c r="BF440" s="168"/>
    </row>
    <row r="441" spans="54:58" ht="12">
      <c r="BB441" s="168"/>
      <c r="BC441" s="168"/>
      <c r="BD441" s="168"/>
      <c r="BE441" s="168"/>
      <c r="BF441" s="168"/>
    </row>
    <row r="442" spans="54:58" ht="12">
      <c r="BB442" s="168"/>
      <c r="BC442" s="168"/>
      <c r="BD442" s="168"/>
      <c r="BE442" s="168"/>
      <c r="BF442" s="168"/>
    </row>
    <row r="443" spans="54:58" ht="12">
      <c r="BB443" s="168"/>
      <c r="BC443" s="168"/>
      <c r="BD443" s="168"/>
      <c r="BE443" s="168"/>
      <c r="BF443" s="168"/>
    </row>
    <row r="444" spans="54:58" ht="12">
      <c r="BB444" s="168"/>
      <c r="BC444" s="168"/>
      <c r="BD444" s="168"/>
      <c r="BE444" s="168"/>
      <c r="BF444" s="168"/>
    </row>
    <row r="445" spans="54:58" ht="12">
      <c r="BB445" s="168"/>
      <c r="BC445" s="168"/>
      <c r="BD445" s="168"/>
      <c r="BE445" s="168"/>
      <c r="BF445" s="168"/>
    </row>
    <row r="446" spans="54:58" ht="12">
      <c r="BB446" s="168"/>
      <c r="BC446" s="168"/>
      <c r="BD446" s="168"/>
      <c r="BE446" s="168"/>
      <c r="BF446" s="168"/>
    </row>
    <row r="447" spans="54:58" ht="12">
      <c r="BB447" s="168"/>
      <c r="BC447" s="168"/>
      <c r="BD447" s="168"/>
      <c r="BE447" s="168"/>
      <c r="BF447" s="168"/>
    </row>
    <row r="448" spans="54:58" ht="12">
      <c r="BB448" s="168"/>
      <c r="BC448" s="168"/>
      <c r="BD448" s="168"/>
      <c r="BE448" s="168"/>
      <c r="BF448" s="168"/>
    </row>
    <row r="449" spans="54:58" ht="12">
      <c r="BB449" s="168"/>
      <c r="BC449" s="168"/>
      <c r="BD449" s="168"/>
      <c r="BE449" s="168"/>
      <c r="BF449" s="168"/>
    </row>
    <row r="450" spans="54:58" ht="12">
      <c r="BB450" s="168"/>
      <c r="BC450" s="168"/>
      <c r="BD450" s="168"/>
      <c r="BE450" s="168"/>
      <c r="BF450" s="168"/>
    </row>
    <row r="451" spans="54:58" ht="12">
      <c r="BB451" s="168"/>
      <c r="BC451" s="168"/>
      <c r="BD451" s="168"/>
      <c r="BE451" s="168"/>
      <c r="BF451" s="168"/>
    </row>
    <row r="452" spans="54:58" ht="12">
      <c r="BB452" s="168"/>
      <c r="BC452" s="168"/>
      <c r="BD452" s="168"/>
      <c r="BE452" s="168"/>
      <c r="BF452" s="168"/>
    </row>
    <row r="453" spans="54:58" ht="12">
      <c r="BB453" s="168"/>
      <c r="BC453" s="168"/>
      <c r="BD453" s="168"/>
      <c r="BE453" s="168"/>
      <c r="BF453" s="168"/>
    </row>
    <row r="454" spans="54:58" ht="12">
      <c r="BB454" s="168"/>
      <c r="BC454" s="168"/>
      <c r="BD454" s="168"/>
      <c r="BE454" s="168"/>
      <c r="BF454" s="168"/>
    </row>
    <row r="455" spans="54:58" ht="12">
      <c r="BB455" s="168"/>
      <c r="BC455" s="168"/>
      <c r="BD455" s="168"/>
      <c r="BE455" s="168"/>
      <c r="BF455" s="168"/>
    </row>
    <row r="456" spans="54:58" ht="12">
      <c r="BB456" s="168"/>
      <c r="BC456" s="168"/>
      <c r="BD456" s="168"/>
      <c r="BE456" s="168"/>
      <c r="BF456" s="168"/>
    </row>
    <row r="457" spans="54:58" ht="12">
      <c r="BB457" s="168"/>
      <c r="BC457" s="168"/>
      <c r="BD457" s="168"/>
      <c r="BE457" s="168"/>
      <c r="BF457" s="168"/>
    </row>
    <row r="458" spans="54:58" ht="12">
      <c r="BB458" s="168"/>
      <c r="BC458" s="168"/>
      <c r="BD458" s="168"/>
      <c r="BE458" s="168"/>
      <c r="BF458" s="168"/>
    </row>
    <row r="459" spans="54:58" ht="12">
      <c r="BB459" s="168"/>
      <c r="BC459" s="168"/>
      <c r="BD459" s="168"/>
      <c r="BE459" s="168"/>
      <c r="BF459" s="168"/>
    </row>
    <row r="460" spans="54:58" ht="12">
      <c r="BB460" s="168"/>
      <c r="BC460" s="168"/>
      <c r="BD460" s="168"/>
      <c r="BE460" s="168"/>
      <c r="BF460" s="168"/>
    </row>
    <row r="461" spans="54:58" ht="12">
      <c r="BB461" s="168"/>
      <c r="BC461" s="168"/>
      <c r="BD461" s="168"/>
      <c r="BE461" s="168"/>
      <c r="BF461" s="168"/>
    </row>
    <row r="462" spans="54:58" ht="12">
      <c r="BB462" s="168"/>
      <c r="BC462" s="168"/>
      <c r="BD462" s="168"/>
      <c r="BE462" s="168"/>
      <c r="BF462" s="168"/>
    </row>
    <row r="463" spans="54:58" ht="12">
      <c r="BB463" s="168"/>
      <c r="BC463" s="168"/>
      <c r="BD463" s="168"/>
      <c r="BE463" s="168"/>
      <c r="BF463" s="168"/>
    </row>
    <row r="464" spans="54:58" ht="12">
      <c r="BB464" s="168"/>
      <c r="BC464" s="168"/>
      <c r="BD464" s="168"/>
      <c r="BE464" s="168"/>
      <c r="BF464" s="168"/>
    </row>
    <row r="465" spans="54:58" ht="12">
      <c r="BB465" s="168"/>
      <c r="BC465" s="168"/>
      <c r="BD465" s="168"/>
      <c r="BE465" s="168"/>
      <c r="BF465" s="168"/>
    </row>
    <row r="466" spans="54:58" ht="12">
      <c r="BB466" s="168"/>
      <c r="BC466" s="168"/>
      <c r="BD466" s="168"/>
      <c r="BE466" s="168"/>
      <c r="BF466" s="168"/>
    </row>
    <row r="467" spans="54:58" ht="12">
      <c r="BB467" s="168"/>
      <c r="BC467" s="168"/>
      <c r="BD467" s="168"/>
      <c r="BE467" s="168"/>
      <c r="BF467" s="168"/>
    </row>
    <row r="468" spans="54:58" ht="12">
      <c r="BB468" s="168"/>
      <c r="BC468" s="168"/>
      <c r="BD468" s="168"/>
      <c r="BE468" s="168"/>
      <c r="BF468" s="168"/>
    </row>
    <row r="469" spans="54:58" ht="12">
      <c r="BB469" s="168"/>
      <c r="BC469" s="168"/>
      <c r="BD469" s="168"/>
      <c r="BE469" s="168"/>
      <c r="BF469" s="168"/>
    </row>
    <row r="470" spans="54:58" ht="12">
      <c r="BB470" s="168"/>
      <c r="BC470" s="168"/>
      <c r="BD470" s="168"/>
      <c r="BE470" s="168"/>
      <c r="BF470" s="168"/>
    </row>
    <row r="471" spans="54:58" ht="12">
      <c r="BB471" s="168"/>
      <c r="BC471" s="168"/>
      <c r="BD471" s="168"/>
      <c r="BE471" s="168"/>
      <c r="BF471" s="168"/>
    </row>
    <row r="472" spans="54:58" ht="12">
      <c r="BB472" s="168"/>
      <c r="BC472" s="168"/>
      <c r="BD472" s="168"/>
      <c r="BE472" s="168"/>
      <c r="BF472" s="168"/>
    </row>
    <row r="473" spans="54:58" ht="12">
      <c r="BB473" s="168"/>
      <c r="BC473" s="168"/>
      <c r="BD473" s="168"/>
      <c r="BE473" s="168"/>
      <c r="BF473" s="168"/>
    </row>
    <row r="474" spans="54:58" ht="12">
      <c r="BB474" s="168"/>
      <c r="BC474" s="168"/>
      <c r="BD474" s="168"/>
      <c r="BE474" s="168"/>
      <c r="BF474" s="168"/>
    </row>
    <row r="475" spans="54:58" ht="12">
      <c r="BB475" s="168"/>
      <c r="BC475" s="168"/>
      <c r="BD475" s="168"/>
      <c r="BE475" s="168"/>
      <c r="BF475" s="168"/>
    </row>
    <row r="476" spans="54:58" ht="12">
      <c r="BB476" s="168"/>
      <c r="BC476" s="168"/>
      <c r="BD476" s="168"/>
      <c r="BE476" s="168"/>
      <c r="BF476" s="168"/>
    </row>
    <row r="477" spans="54:58" ht="12">
      <c r="BB477" s="168"/>
      <c r="BC477" s="168"/>
      <c r="BD477" s="168"/>
      <c r="BE477" s="168"/>
      <c r="BF477" s="168"/>
    </row>
    <row r="478" spans="54:58" ht="12">
      <c r="BB478" s="168"/>
      <c r="BC478" s="168"/>
      <c r="BD478" s="168"/>
      <c r="BE478" s="168"/>
      <c r="BF478" s="168"/>
    </row>
    <row r="479" spans="54:58" ht="12">
      <c r="BB479" s="168"/>
      <c r="BC479" s="168"/>
      <c r="BD479" s="168"/>
      <c r="BE479" s="168"/>
      <c r="BF479" s="168"/>
    </row>
    <row r="480" spans="54:58" ht="12">
      <c r="BB480" s="168"/>
      <c r="BC480" s="168"/>
      <c r="BD480" s="168"/>
      <c r="BE480" s="168"/>
      <c r="BF480" s="168"/>
    </row>
    <row r="481" spans="54:58" ht="12">
      <c r="BB481" s="168"/>
      <c r="BC481" s="168"/>
      <c r="BD481" s="168"/>
      <c r="BE481" s="168"/>
      <c r="BF481" s="168"/>
    </row>
    <row r="482" spans="54:58" ht="12">
      <c r="BB482" s="168"/>
      <c r="BC482" s="168"/>
      <c r="BD482" s="168"/>
      <c r="BE482" s="168"/>
      <c r="BF482" s="168"/>
    </row>
    <row r="483" spans="54:58" ht="12">
      <c r="BB483" s="168"/>
      <c r="BC483" s="168"/>
      <c r="BD483" s="168"/>
      <c r="BE483" s="168"/>
      <c r="BF483" s="168"/>
    </row>
    <row r="484" spans="54:58" ht="12">
      <c r="BB484" s="168"/>
      <c r="BC484" s="168"/>
      <c r="BD484" s="168"/>
      <c r="BE484" s="168"/>
      <c r="BF484" s="168"/>
    </row>
    <row r="485" spans="54:58" ht="12">
      <c r="BB485" s="168"/>
      <c r="BC485" s="168"/>
      <c r="BD485" s="168"/>
      <c r="BE485" s="168"/>
      <c r="BF485" s="168"/>
    </row>
    <row r="486" spans="54:58" ht="12">
      <c r="BB486" s="168"/>
      <c r="BC486" s="168"/>
      <c r="BD486" s="168"/>
      <c r="BE486" s="168"/>
      <c r="BF486" s="168"/>
    </row>
    <row r="487" spans="54:58" ht="12">
      <c r="BB487" s="168"/>
      <c r="BC487" s="168"/>
      <c r="BD487" s="168"/>
      <c r="BE487" s="168"/>
      <c r="BF487" s="168"/>
    </row>
    <row r="488" spans="54:58" ht="12">
      <c r="BB488" s="168"/>
      <c r="BC488" s="168"/>
      <c r="BD488" s="168"/>
      <c r="BE488" s="168"/>
      <c r="BF488" s="168"/>
    </row>
    <row r="489" spans="54:58" ht="12">
      <c r="BB489" s="168"/>
      <c r="BC489" s="168"/>
      <c r="BD489" s="168"/>
      <c r="BE489" s="168"/>
      <c r="BF489" s="168"/>
    </row>
    <row r="490" spans="54:58" ht="12">
      <c r="BB490" s="168"/>
      <c r="BC490" s="168"/>
      <c r="BD490" s="168"/>
      <c r="BE490" s="168"/>
      <c r="BF490" s="168"/>
    </row>
    <row r="491" spans="54:58" ht="12">
      <c r="BB491" s="168"/>
      <c r="BC491" s="168"/>
      <c r="BD491" s="168"/>
      <c r="BE491" s="168"/>
      <c r="BF491" s="168"/>
    </row>
    <row r="492" spans="54:58" ht="12">
      <c r="BB492" s="168"/>
      <c r="BC492" s="168"/>
      <c r="BD492" s="168"/>
      <c r="BE492" s="168"/>
      <c r="BF492" s="168"/>
    </row>
    <row r="493" spans="54:58" ht="12">
      <c r="BB493" s="168"/>
      <c r="BC493" s="168"/>
      <c r="BD493" s="168"/>
      <c r="BE493" s="168"/>
      <c r="BF493" s="168"/>
    </row>
    <row r="494" spans="54:58" ht="12">
      <c r="BB494" s="168"/>
      <c r="BC494" s="168"/>
      <c r="BD494" s="168"/>
      <c r="BE494" s="168"/>
      <c r="BF494" s="168"/>
    </row>
    <row r="495" spans="54:58" ht="12">
      <c r="BB495" s="168"/>
      <c r="BC495" s="168"/>
      <c r="BD495" s="168"/>
      <c r="BE495" s="168"/>
      <c r="BF495" s="168"/>
    </row>
    <row r="496" spans="54:58" ht="12">
      <c r="BB496" s="168"/>
      <c r="BC496" s="168"/>
      <c r="BD496" s="168"/>
      <c r="BE496" s="168"/>
      <c r="BF496" s="168"/>
    </row>
    <row r="497" spans="54:58" ht="12">
      <c r="BB497" s="168"/>
      <c r="BC497" s="168"/>
      <c r="BD497" s="168"/>
      <c r="BE497" s="168"/>
      <c r="BF497" s="168"/>
    </row>
    <row r="498" spans="54:58" ht="12">
      <c r="BB498" s="168"/>
      <c r="BC498" s="168"/>
      <c r="BD498" s="168"/>
      <c r="BE498" s="168"/>
      <c r="BF498" s="168"/>
    </row>
    <row r="499" spans="54:58" ht="12">
      <c r="BB499" s="168"/>
      <c r="BC499" s="168"/>
      <c r="BD499" s="168"/>
      <c r="BE499" s="168"/>
      <c r="BF499" s="168"/>
    </row>
    <row r="500" spans="54:58" ht="12">
      <c r="BB500" s="168"/>
      <c r="BC500" s="168"/>
      <c r="BD500" s="168"/>
      <c r="BE500" s="168"/>
      <c r="BF500" s="168"/>
    </row>
    <row r="501" spans="54:58" ht="12">
      <c r="BB501" s="168"/>
      <c r="BC501" s="168"/>
      <c r="BD501" s="168"/>
      <c r="BE501" s="168"/>
      <c r="BF501" s="168"/>
    </row>
    <row r="502" spans="54:58" ht="12">
      <c r="BB502" s="168"/>
      <c r="BC502" s="168"/>
      <c r="BD502" s="168"/>
      <c r="BE502" s="168"/>
      <c r="BF502" s="168"/>
    </row>
    <row r="503" spans="54:58" ht="12">
      <c r="BB503" s="168"/>
      <c r="BC503" s="168"/>
      <c r="BD503" s="168"/>
      <c r="BE503" s="168"/>
      <c r="BF503" s="168"/>
    </row>
    <row r="504" spans="54:58" ht="12">
      <c r="BB504" s="168"/>
      <c r="BC504" s="168"/>
      <c r="BD504" s="168"/>
      <c r="BE504" s="168"/>
      <c r="BF504" s="168"/>
    </row>
    <row r="505" spans="54:58" ht="12">
      <c r="BB505" s="168"/>
      <c r="BC505" s="168"/>
      <c r="BD505" s="168"/>
      <c r="BE505" s="168"/>
      <c r="BF505" s="168"/>
    </row>
    <row r="506" spans="54:58" ht="12">
      <c r="BB506" s="168"/>
      <c r="BC506" s="168"/>
      <c r="BD506" s="168"/>
      <c r="BE506" s="168"/>
      <c r="BF506" s="168"/>
    </row>
    <row r="507" spans="54:58" ht="12">
      <c r="BB507" s="168"/>
      <c r="BC507" s="168"/>
      <c r="BD507" s="168"/>
      <c r="BE507" s="168"/>
      <c r="BF507" s="168"/>
    </row>
    <row r="508" spans="54:58" ht="12">
      <c r="BB508" s="168"/>
      <c r="BC508" s="168"/>
      <c r="BD508" s="168"/>
      <c r="BE508" s="168"/>
      <c r="BF508" s="168"/>
    </row>
    <row r="509" spans="54:58" ht="12">
      <c r="BB509" s="168"/>
      <c r="BC509" s="168"/>
      <c r="BD509" s="168"/>
      <c r="BE509" s="168"/>
      <c r="BF509" s="168"/>
    </row>
    <row r="510" spans="54:58" ht="12">
      <c r="BB510" s="168"/>
      <c r="BC510" s="168"/>
      <c r="BD510" s="168"/>
      <c r="BE510" s="168"/>
      <c r="BF510" s="168"/>
    </row>
    <row r="511" spans="54:58" ht="12">
      <c r="BB511" s="168"/>
      <c r="BC511" s="168"/>
      <c r="BD511" s="168"/>
      <c r="BE511" s="168"/>
      <c r="BF511" s="168"/>
    </row>
    <row r="512" spans="54:58" ht="12">
      <c r="BB512" s="168"/>
      <c r="BC512" s="168"/>
      <c r="BD512" s="168"/>
      <c r="BE512" s="168"/>
      <c r="BF512" s="168"/>
    </row>
    <row r="513" spans="54:58" ht="12">
      <c r="BB513" s="168"/>
      <c r="BC513" s="168"/>
      <c r="BD513" s="168"/>
      <c r="BE513" s="168"/>
      <c r="BF513" s="168"/>
    </row>
    <row r="514" spans="54:58" ht="12">
      <c r="BB514" s="168"/>
      <c r="BC514" s="168"/>
      <c r="BD514" s="168"/>
      <c r="BE514" s="168"/>
      <c r="BF514" s="168"/>
    </row>
    <row r="515" spans="54:58" ht="12">
      <c r="BB515" s="168"/>
      <c r="BC515" s="168"/>
      <c r="BD515" s="168"/>
      <c r="BE515" s="168"/>
      <c r="BF515" s="168"/>
    </row>
    <row r="516" spans="54:58" ht="12">
      <c r="BB516" s="168"/>
      <c r="BC516" s="168"/>
      <c r="BD516" s="168"/>
      <c r="BE516" s="168"/>
      <c r="BF516" s="168"/>
    </row>
    <row r="517" spans="54:58" ht="12">
      <c r="BB517" s="168"/>
      <c r="BC517" s="168"/>
      <c r="BD517" s="168"/>
      <c r="BE517" s="168"/>
      <c r="BF517" s="168"/>
    </row>
    <row r="518" spans="54:58" ht="12">
      <c r="BB518" s="168"/>
      <c r="BC518" s="168"/>
      <c r="BD518" s="168"/>
      <c r="BE518" s="168"/>
      <c r="BF518" s="168"/>
    </row>
    <row r="519" spans="54:58" ht="12">
      <c r="BB519" s="168"/>
      <c r="BC519" s="168"/>
      <c r="BD519" s="168"/>
      <c r="BE519" s="168"/>
      <c r="BF519" s="168"/>
    </row>
    <row r="520" spans="54:58" ht="12">
      <c r="BB520" s="168"/>
      <c r="BC520" s="168"/>
      <c r="BD520" s="168"/>
      <c r="BE520" s="168"/>
      <c r="BF520" s="168"/>
    </row>
    <row r="521" spans="54:58" ht="12">
      <c r="BB521" s="168"/>
      <c r="BC521" s="168"/>
      <c r="BD521" s="168"/>
      <c r="BE521" s="168"/>
      <c r="BF521" s="168"/>
    </row>
    <row r="522" spans="54:58" ht="12">
      <c r="BB522" s="168"/>
      <c r="BC522" s="168"/>
      <c r="BD522" s="168"/>
      <c r="BE522" s="168"/>
      <c r="BF522" s="168"/>
    </row>
    <row r="523" spans="54:58" ht="12">
      <c r="BB523" s="168"/>
      <c r="BC523" s="168"/>
      <c r="BD523" s="168"/>
      <c r="BE523" s="168"/>
      <c r="BF523" s="168"/>
    </row>
    <row r="524" spans="54:58" ht="12">
      <c r="BB524" s="168"/>
      <c r="BC524" s="168"/>
      <c r="BD524" s="168"/>
      <c r="BE524" s="168"/>
      <c r="BF524" s="168"/>
    </row>
    <row r="525" spans="54:58" ht="12">
      <c r="BB525" s="168"/>
      <c r="BC525" s="168"/>
      <c r="BD525" s="168"/>
      <c r="BE525" s="168"/>
      <c r="BF525" s="168"/>
    </row>
    <row r="526" spans="54:58" ht="12">
      <c r="BB526" s="168"/>
      <c r="BC526" s="168"/>
      <c r="BD526" s="168"/>
      <c r="BE526" s="168"/>
      <c r="BF526" s="168"/>
    </row>
    <row r="527" spans="54:58" ht="12">
      <c r="BB527" s="168"/>
      <c r="BC527" s="168"/>
      <c r="BD527" s="168"/>
      <c r="BE527" s="168"/>
      <c r="BF527" s="168"/>
    </row>
    <row r="528" spans="54:58" ht="12">
      <c r="BB528" s="168"/>
      <c r="BC528" s="168"/>
      <c r="BD528" s="168"/>
      <c r="BE528" s="168"/>
      <c r="BF528" s="168"/>
    </row>
    <row r="529" spans="54:58" ht="12">
      <c r="BB529" s="168"/>
      <c r="BC529" s="168"/>
      <c r="BD529" s="168"/>
      <c r="BE529" s="168"/>
      <c r="BF529" s="168"/>
    </row>
    <row r="530" spans="54:58" ht="12">
      <c r="BB530" s="168"/>
      <c r="BC530" s="168"/>
      <c r="BD530" s="168"/>
      <c r="BE530" s="168"/>
      <c r="BF530" s="168"/>
    </row>
    <row r="531" spans="54:58" ht="12">
      <c r="BB531" s="168"/>
      <c r="BC531" s="168"/>
      <c r="BD531" s="168"/>
      <c r="BE531" s="168"/>
      <c r="BF531" s="168"/>
    </row>
    <row r="532" spans="54:58" ht="12">
      <c r="BB532" s="168"/>
      <c r="BC532" s="168"/>
      <c r="BD532" s="168"/>
      <c r="BE532" s="168"/>
      <c r="BF532" s="168"/>
    </row>
    <row r="533" spans="54:58" ht="12">
      <c r="BB533" s="168"/>
      <c r="BC533" s="168"/>
      <c r="BD533" s="168"/>
      <c r="BE533" s="168"/>
      <c r="BF533" s="168"/>
    </row>
    <row r="534" spans="54:58" ht="12">
      <c r="BB534" s="168"/>
      <c r="BC534" s="168"/>
      <c r="BD534" s="168"/>
      <c r="BE534" s="168"/>
      <c r="BF534" s="168"/>
    </row>
    <row r="535" spans="54:58" ht="12">
      <c r="BB535" s="168"/>
      <c r="BC535" s="168"/>
      <c r="BD535" s="168"/>
      <c r="BE535" s="168"/>
      <c r="BF535" s="168"/>
    </row>
    <row r="536" spans="54:58" ht="12">
      <c r="BB536" s="168"/>
      <c r="BC536" s="168"/>
      <c r="BD536" s="168"/>
      <c r="BE536" s="168"/>
      <c r="BF536" s="168"/>
    </row>
    <row r="537" spans="54:58" ht="12">
      <c r="BB537" s="168"/>
      <c r="BC537" s="168"/>
      <c r="BD537" s="168"/>
      <c r="BE537" s="168"/>
      <c r="BF537" s="168"/>
    </row>
    <row r="538" spans="54:58" ht="12">
      <c r="BB538" s="168"/>
      <c r="BC538" s="168"/>
      <c r="BD538" s="168"/>
      <c r="BE538" s="168"/>
      <c r="BF538" s="168"/>
    </row>
    <row r="539" spans="54:58" ht="12">
      <c r="BB539" s="168"/>
      <c r="BC539" s="168"/>
      <c r="BD539" s="168"/>
      <c r="BE539" s="168"/>
      <c r="BF539" s="168"/>
    </row>
    <row r="540" spans="54:58" ht="12">
      <c r="BB540" s="168"/>
      <c r="BC540" s="168"/>
      <c r="BD540" s="168"/>
      <c r="BE540" s="168"/>
      <c r="BF540" s="168"/>
    </row>
    <row r="541" spans="54:58" ht="12">
      <c r="BB541" s="168"/>
      <c r="BC541" s="168"/>
      <c r="BD541" s="168"/>
      <c r="BE541" s="168"/>
      <c r="BF541" s="168"/>
    </row>
    <row r="542" spans="54:58" ht="12">
      <c r="BB542" s="168"/>
      <c r="BC542" s="168"/>
      <c r="BD542" s="168"/>
      <c r="BE542" s="168"/>
      <c r="BF542" s="168"/>
    </row>
    <row r="543" spans="54:58" ht="12">
      <c r="BB543" s="168"/>
      <c r="BC543" s="168"/>
      <c r="BD543" s="168"/>
      <c r="BE543" s="168"/>
      <c r="BF543" s="168"/>
    </row>
    <row r="544" spans="54:58" ht="12">
      <c r="BB544" s="168"/>
      <c r="BC544" s="168"/>
      <c r="BD544" s="168"/>
      <c r="BE544" s="168"/>
      <c r="BF544" s="168"/>
    </row>
    <row r="545" spans="54:58" ht="12">
      <c r="BB545" s="168"/>
      <c r="BC545" s="168"/>
      <c r="BD545" s="168"/>
      <c r="BE545" s="168"/>
      <c r="BF545" s="168"/>
    </row>
    <row r="546" spans="54:58" ht="12">
      <c r="BB546" s="168"/>
      <c r="BC546" s="168"/>
      <c r="BD546" s="168"/>
      <c r="BE546" s="168"/>
      <c r="BF546" s="168"/>
    </row>
    <row r="547" spans="54:58" ht="12">
      <c r="BB547" s="168"/>
      <c r="BC547" s="168"/>
      <c r="BD547" s="168"/>
      <c r="BE547" s="168"/>
      <c r="BF547" s="168"/>
    </row>
    <row r="548" spans="54:58" ht="12">
      <c r="BB548" s="168"/>
      <c r="BC548" s="168"/>
      <c r="BD548" s="168"/>
      <c r="BE548" s="168"/>
      <c r="BF548" s="168"/>
    </row>
    <row r="549" spans="54:58" ht="12">
      <c r="BB549" s="168"/>
      <c r="BC549" s="168"/>
      <c r="BD549" s="168"/>
      <c r="BE549" s="168"/>
      <c r="BF549" s="168"/>
    </row>
    <row r="550" spans="54:58" ht="12">
      <c r="BB550" s="168"/>
      <c r="BC550" s="168"/>
      <c r="BD550" s="168"/>
      <c r="BE550" s="168"/>
      <c r="BF550" s="168"/>
    </row>
    <row r="551" spans="54:58" ht="12">
      <c r="BB551" s="168"/>
      <c r="BC551" s="168"/>
      <c r="BD551" s="168"/>
      <c r="BE551" s="168"/>
      <c r="BF551" s="168"/>
    </row>
    <row r="552" spans="54:58" ht="12">
      <c r="BB552" s="168"/>
      <c r="BC552" s="168"/>
      <c r="BD552" s="168"/>
      <c r="BE552" s="168"/>
      <c r="BF552" s="168"/>
    </row>
    <row r="553" spans="54:58" ht="12">
      <c r="BB553" s="168"/>
      <c r="BC553" s="168"/>
      <c r="BD553" s="168"/>
      <c r="BE553" s="168"/>
      <c r="BF553" s="168"/>
    </row>
    <row r="554" spans="54:58" ht="12">
      <c r="BB554" s="168"/>
      <c r="BC554" s="168"/>
      <c r="BD554" s="168"/>
      <c r="BE554" s="168"/>
      <c r="BF554" s="168"/>
    </row>
    <row r="555" spans="54:58" ht="12">
      <c r="BB555" s="168"/>
      <c r="BC555" s="168"/>
      <c r="BD555" s="168"/>
      <c r="BE555" s="168"/>
      <c r="BF555" s="168"/>
    </row>
    <row r="556" spans="54:58" ht="12">
      <c r="BB556" s="168"/>
      <c r="BC556" s="168"/>
      <c r="BD556" s="168"/>
      <c r="BE556" s="168"/>
      <c r="BF556" s="168"/>
    </row>
    <row r="557" spans="54:58" ht="12">
      <c r="BB557" s="168"/>
      <c r="BC557" s="168"/>
      <c r="BD557" s="168"/>
      <c r="BE557" s="168"/>
      <c r="BF557" s="168"/>
    </row>
    <row r="558" spans="54:58" ht="12">
      <c r="BB558" s="168"/>
      <c r="BC558" s="168"/>
      <c r="BD558" s="168"/>
      <c r="BE558" s="168"/>
      <c r="BF558" s="168"/>
    </row>
    <row r="559" spans="54:58" ht="12">
      <c r="BB559" s="168"/>
      <c r="BC559" s="168"/>
      <c r="BD559" s="168"/>
      <c r="BE559" s="168"/>
      <c r="BF559" s="168"/>
    </row>
    <row r="560" spans="54:58" ht="12">
      <c r="BB560" s="168"/>
      <c r="BC560" s="168"/>
      <c r="BD560" s="168"/>
      <c r="BE560" s="168"/>
      <c r="BF560" s="168"/>
    </row>
    <row r="561" spans="54:58" ht="12">
      <c r="BB561" s="168"/>
      <c r="BC561" s="168"/>
      <c r="BD561" s="168"/>
      <c r="BE561" s="168"/>
      <c r="BF561" s="168"/>
    </row>
    <row r="562" spans="54:58" ht="12">
      <c r="BB562" s="168"/>
      <c r="BC562" s="168"/>
      <c r="BD562" s="168"/>
      <c r="BE562" s="168"/>
      <c r="BF562" s="168"/>
    </row>
    <row r="563" spans="54:58" ht="12">
      <c r="BB563" s="168"/>
      <c r="BC563" s="168"/>
      <c r="BD563" s="168"/>
      <c r="BE563" s="168"/>
      <c r="BF563" s="168"/>
    </row>
    <row r="564" spans="54:58" ht="12">
      <c r="BB564" s="168"/>
      <c r="BC564" s="168"/>
      <c r="BD564" s="168"/>
      <c r="BE564" s="168"/>
      <c r="BF564" s="168"/>
    </row>
    <row r="565" spans="54:58" ht="12">
      <c r="BB565" s="168"/>
      <c r="BC565" s="168"/>
      <c r="BD565" s="168"/>
      <c r="BE565" s="168"/>
      <c r="BF565" s="168"/>
    </row>
    <row r="566" spans="54:58" ht="12">
      <c r="BB566" s="168"/>
      <c r="BC566" s="168"/>
      <c r="BD566" s="168"/>
      <c r="BE566" s="168"/>
      <c r="BF566" s="168"/>
    </row>
    <row r="567" spans="54:58" ht="12">
      <c r="BB567" s="168"/>
      <c r="BC567" s="168"/>
      <c r="BD567" s="168"/>
      <c r="BE567" s="168"/>
      <c r="BF567" s="168"/>
    </row>
    <row r="568" spans="54:58" ht="12">
      <c r="BB568" s="168"/>
      <c r="BC568" s="168"/>
      <c r="BD568" s="168"/>
      <c r="BE568" s="168"/>
      <c r="BF568" s="168"/>
    </row>
    <row r="569" spans="54:58" ht="12">
      <c r="BB569" s="168"/>
      <c r="BC569" s="168"/>
      <c r="BD569" s="168"/>
      <c r="BE569" s="168"/>
      <c r="BF569" s="168"/>
    </row>
    <row r="570" spans="54:58" ht="12">
      <c r="BB570" s="168"/>
      <c r="BC570" s="168"/>
      <c r="BD570" s="168"/>
      <c r="BE570" s="168"/>
      <c r="BF570" s="168"/>
    </row>
    <row r="571" spans="54:58" ht="12">
      <c r="BB571" s="168"/>
      <c r="BC571" s="168"/>
      <c r="BD571" s="168"/>
      <c r="BE571" s="168"/>
      <c r="BF571" s="168"/>
    </row>
    <row r="572" spans="54:58" ht="12">
      <c r="BB572" s="168"/>
      <c r="BC572" s="168"/>
      <c r="BD572" s="168"/>
      <c r="BE572" s="168"/>
      <c r="BF572" s="168"/>
    </row>
    <row r="573" spans="54:58" ht="12">
      <c r="BB573" s="168"/>
      <c r="BC573" s="168"/>
      <c r="BD573" s="168"/>
      <c r="BE573" s="168"/>
      <c r="BF573" s="168"/>
    </row>
    <row r="574" spans="54:58" ht="12">
      <c r="BB574" s="168"/>
      <c r="BC574" s="168"/>
      <c r="BD574" s="168"/>
      <c r="BE574" s="168"/>
      <c r="BF574" s="168"/>
    </row>
    <row r="575" spans="54:58" ht="12">
      <c r="BB575" s="168"/>
      <c r="BC575" s="168"/>
      <c r="BD575" s="168"/>
      <c r="BE575" s="168"/>
      <c r="BF575" s="168"/>
    </row>
    <row r="576" spans="54:58" ht="12">
      <c r="BB576" s="168"/>
      <c r="BC576" s="168"/>
      <c r="BD576" s="168"/>
      <c r="BE576" s="168"/>
      <c r="BF576" s="168"/>
    </row>
    <row r="577" spans="54:58" ht="12">
      <c r="BB577" s="168"/>
      <c r="BC577" s="168"/>
      <c r="BD577" s="168"/>
      <c r="BE577" s="168"/>
      <c r="BF577" s="168"/>
    </row>
    <row r="578" spans="54:58" ht="12">
      <c r="BB578" s="168"/>
      <c r="BC578" s="168"/>
      <c r="BD578" s="168"/>
      <c r="BE578" s="168"/>
      <c r="BF578" s="168"/>
    </row>
    <row r="579" spans="54:58" ht="12">
      <c r="BB579" s="168"/>
      <c r="BC579" s="168"/>
      <c r="BD579" s="168"/>
      <c r="BE579" s="168"/>
      <c r="BF579" s="168"/>
    </row>
    <row r="580" spans="54:58" ht="12">
      <c r="BB580" s="168"/>
      <c r="BC580" s="168"/>
      <c r="BD580" s="168"/>
      <c r="BE580" s="168"/>
      <c r="BF580" s="168"/>
    </row>
    <row r="581" spans="54:58" ht="12">
      <c r="BB581" s="168"/>
      <c r="BC581" s="168"/>
      <c r="BD581" s="168"/>
      <c r="BE581" s="168"/>
      <c r="BF581" s="168"/>
    </row>
    <row r="582" spans="54:58" ht="12">
      <c r="BB582" s="168"/>
      <c r="BC582" s="168"/>
      <c r="BD582" s="168"/>
      <c r="BE582" s="168"/>
      <c r="BF582" s="168"/>
    </row>
    <row r="583" spans="54:58" ht="12">
      <c r="BB583" s="168"/>
      <c r="BC583" s="168"/>
      <c r="BD583" s="168"/>
      <c r="BE583" s="168"/>
      <c r="BF583" s="168"/>
    </row>
    <row r="584" spans="54:58" ht="12">
      <c r="BB584" s="168"/>
      <c r="BC584" s="168"/>
      <c r="BD584" s="168"/>
      <c r="BE584" s="168"/>
      <c r="BF584" s="168"/>
    </row>
    <row r="585" spans="54:58" ht="12">
      <c r="BB585" s="168"/>
      <c r="BC585" s="168"/>
      <c r="BD585" s="168"/>
      <c r="BE585" s="168"/>
      <c r="BF585" s="168"/>
    </row>
    <row r="586" spans="54:58" ht="12">
      <c r="BB586" s="168"/>
      <c r="BC586" s="168"/>
      <c r="BD586" s="168"/>
      <c r="BE586" s="168"/>
      <c r="BF586" s="168"/>
    </row>
    <row r="587" spans="54:58" ht="12">
      <c r="BB587" s="168"/>
      <c r="BC587" s="168"/>
      <c r="BD587" s="168"/>
      <c r="BE587" s="168"/>
      <c r="BF587" s="168"/>
    </row>
    <row r="588" spans="54:58" ht="12">
      <c r="BB588" s="168"/>
      <c r="BC588" s="168"/>
      <c r="BD588" s="168"/>
      <c r="BE588" s="168"/>
      <c r="BF588" s="168"/>
    </row>
    <row r="589" spans="54:58" ht="12">
      <c r="BB589" s="168"/>
      <c r="BC589" s="168"/>
      <c r="BD589" s="168"/>
      <c r="BE589" s="168"/>
      <c r="BF589" s="168"/>
    </row>
    <row r="590" spans="54:58" ht="12">
      <c r="BB590" s="168"/>
      <c r="BC590" s="168"/>
      <c r="BD590" s="168"/>
      <c r="BE590" s="168"/>
      <c r="BF590" s="168"/>
    </row>
    <row r="591" spans="54:58" ht="12">
      <c r="BB591" s="168"/>
      <c r="BC591" s="168"/>
      <c r="BD591" s="168"/>
      <c r="BE591" s="168"/>
      <c r="BF591" s="168"/>
    </row>
    <row r="592" spans="54:58" ht="12">
      <c r="BB592" s="168"/>
      <c r="BC592" s="168"/>
      <c r="BD592" s="168"/>
      <c r="BE592" s="168"/>
      <c r="BF592" s="168"/>
    </row>
    <row r="593" spans="54:58" ht="12">
      <c r="BB593" s="168"/>
      <c r="BC593" s="168"/>
      <c r="BD593" s="168"/>
      <c r="BE593" s="168"/>
      <c r="BF593" s="168"/>
    </row>
    <row r="594" spans="54:58" ht="12">
      <c r="BB594" s="168"/>
      <c r="BC594" s="168"/>
      <c r="BD594" s="168"/>
      <c r="BE594" s="168"/>
      <c r="BF594" s="168"/>
    </row>
    <row r="595" spans="54:58" ht="12">
      <c r="BB595" s="168"/>
      <c r="BC595" s="168"/>
      <c r="BD595" s="168"/>
      <c r="BE595" s="168"/>
      <c r="BF595" s="168"/>
    </row>
    <row r="596" spans="54:58" ht="12">
      <c r="BB596" s="168"/>
      <c r="BC596" s="168"/>
      <c r="BD596" s="168"/>
      <c r="BE596" s="168"/>
      <c r="BF596" s="168"/>
    </row>
    <row r="597" spans="54:58" ht="12">
      <c r="BB597" s="168"/>
      <c r="BC597" s="168"/>
      <c r="BD597" s="168"/>
      <c r="BE597" s="168"/>
      <c r="BF597" s="168"/>
    </row>
    <row r="598" spans="54:58" ht="12">
      <c r="BB598" s="168"/>
      <c r="BC598" s="168"/>
      <c r="BD598" s="168"/>
      <c r="BE598" s="168"/>
      <c r="BF598" s="168"/>
    </row>
    <row r="599" spans="54:58" ht="12">
      <c r="BB599" s="168"/>
      <c r="BC599" s="168"/>
      <c r="BD599" s="168"/>
      <c r="BE599" s="168"/>
      <c r="BF599" s="168"/>
    </row>
    <row r="600" spans="54:58" ht="12">
      <c r="BB600" s="168"/>
      <c r="BC600" s="168"/>
      <c r="BD600" s="168"/>
      <c r="BE600" s="168"/>
      <c r="BF600" s="168"/>
    </row>
    <row r="601" spans="54:58" ht="12">
      <c r="BB601" s="168"/>
      <c r="BC601" s="168"/>
      <c r="BD601" s="168"/>
      <c r="BE601" s="168"/>
      <c r="BF601" s="168"/>
    </row>
    <row r="602" spans="54:58" ht="12">
      <c r="BB602" s="168"/>
      <c r="BC602" s="168"/>
      <c r="BD602" s="168"/>
      <c r="BE602" s="168"/>
      <c r="BF602" s="168"/>
    </row>
    <row r="603" spans="54:58" ht="12">
      <c r="BB603" s="168"/>
      <c r="BC603" s="168"/>
      <c r="BD603" s="168"/>
      <c r="BE603" s="168"/>
      <c r="BF603" s="168"/>
    </row>
    <row r="604" spans="54:58" ht="12">
      <c r="BB604" s="168"/>
      <c r="BC604" s="168"/>
      <c r="BD604" s="168"/>
      <c r="BE604" s="168"/>
      <c r="BF604" s="168"/>
    </row>
    <row r="605" spans="54:58" ht="12">
      <c r="BB605" s="168"/>
      <c r="BC605" s="168"/>
      <c r="BD605" s="168"/>
      <c r="BE605" s="168"/>
      <c r="BF605" s="168"/>
    </row>
    <row r="606" spans="54:58" ht="12">
      <c r="BB606" s="168"/>
      <c r="BC606" s="168"/>
      <c r="BD606" s="168"/>
      <c r="BE606" s="168"/>
      <c r="BF606" s="168"/>
    </row>
    <row r="607" spans="54:58" ht="12">
      <c r="BB607" s="168"/>
      <c r="BC607" s="168"/>
      <c r="BD607" s="168"/>
      <c r="BE607" s="168"/>
      <c r="BF607" s="168"/>
    </row>
    <row r="608" spans="54:58" ht="12">
      <c r="BB608" s="168"/>
      <c r="BC608" s="168"/>
      <c r="BD608" s="168"/>
      <c r="BE608" s="168"/>
      <c r="BF608" s="168"/>
    </row>
    <row r="609" spans="54:58" ht="12">
      <c r="BB609" s="168"/>
      <c r="BC609" s="168"/>
      <c r="BD609" s="168"/>
      <c r="BE609" s="168"/>
      <c r="BF609" s="168"/>
    </row>
    <row r="610" spans="54:58" ht="12">
      <c r="BB610" s="168"/>
      <c r="BC610" s="168"/>
      <c r="BD610" s="168"/>
      <c r="BE610" s="168"/>
      <c r="BF610" s="168"/>
    </row>
    <row r="611" spans="54:58" ht="12">
      <c r="BB611" s="168"/>
      <c r="BC611" s="168"/>
      <c r="BD611" s="168"/>
      <c r="BE611" s="168"/>
      <c r="BF611" s="168"/>
    </row>
    <row r="612" spans="54:58" ht="12">
      <c r="BB612" s="168"/>
      <c r="BC612" s="168"/>
      <c r="BD612" s="168"/>
      <c r="BE612" s="168"/>
      <c r="BF612" s="168"/>
    </row>
    <row r="613" spans="54:58" ht="12">
      <c r="BB613" s="168"/>
      <c r="BC613" s="168"/>
      <c r="BD613" s="168"/>
      <c r="BE613" s="168"/>
      <c r="BF613" s="168"/>
    </row>
    <row r="614" spans="54:58" ht="12">
      <c r="BB614" s="168"/>
      <c r="BC614" s="168"/>
      <c r="BD614" s="168"/>
      <c r="BE614" s="168"/>
      <c r="BF614" s="168"/>
    </row>
    <row r="615" spans="54:58" ht="12">
      <c r="BB615" s="168"/>
      <c r="BC615" s="168"/>
      <c r="BD615" s="168"/>
      <c r="BE615" s="168"/>
      <c r="BF615" s="168"/>
    </row>
    <row r="616" spans="54:58" ht="12">
      <c r="BB616" s="168"/>
      <c r="BC616" s="168"/>
      <c r="BD616" s="168"/>
      <c r="BE616" s="168"/>
      <c r="BF616" s="168"/>
    </row>
    <row r="617" spans="54:58" ht="12">
      <c r="BB617" s="168"/>
      <c r="BC617" s="168"/>
      <c r="BD617" s="168"/>
      <c r="BE617" s="168"/>
      <c r="BF617" s="168"/>
    </row>
    <row r="618" spans="54:58" ht="12">
      <c r="BB618" s="168"/>
      <c r="BC618" s="168"/>
      <c r="BD618" s="168"/>
      <c r="BE618" s="168"/>
      <c r="BF618" s="168"/>
    </row>
    <row r="619" spans="54:58" ht="12">
      <c r="BB619" s="168"/>
      <c r="BC619" s="168"/>
      <c r="BD619" s="168"/>
      <c r="BE619" s="168"/>
      <c r="BF619" s="168"/>
    </row>
    <row r="620" spans="54:58" ht="12">
      <c r="BB620" s="168"/>
      <c r="BC620" s="168"/>
      <c r="BD620" s="168"/>
      <c r="BE620" s="168"/>
      <c r="BF620" s="168"/>
    </row>
    <row r="621" spans="54:58" ht="12">
      <c r="BB621" s="168"/>
      <c r="BC621" s="168"/>
      <c r="BD621" s="168"/>
      <c r="BE621" s="168"/>
      <c r="BF621" s="168"/>
    </row>
    <row r="622" spans="54:58" ht="12">
      <c r="BB622" s="168"/>
      <c r="BC622" s="168"/>
      <c r="BD622" s="168"/>
      <c r="BE622" s="168"/>
      <c r="BF622" s="168"/>
    </row>
    <row r="623" spans="54:58" ht="12">
      <c r="BB623" s="168"/>
      <c r="BC623" s="168"/>
      <c r="BD623" s="168"/>
      <c r="BE623" s="168"/>
      <c r="BF623" s="168"/>
    </row>
    <row r="624" spans="54:58" ht="12">
      <c r="BB624" s="168"/>
      <c r="BC624" s="168"/>
      <c r="BD624" s="168"/>
      <c r="BE624" s="168"/>
      <c r="BF624" s="168"/>
    </row>
    <row r="625" spans="54:58" ht="12">
      <c r="BB625" s="168"/>
      <c r="BC625" s="168"/>
      <c r="BD625" s="168"/>
      <c r="BE625" s="168"/>
      <c r="BF625" s="168"/>
    </row>
    <row r="626" spans="54:58" ht="12">
      <c r="BB626" s="168"/>
      <c r="BC626" s="168"/>
      <c r="BD626" s="168"/>
      <c r="BE626" s="168"/>
      <c r="BF626" s="168"/>
    </row>
    <row r="627" spans="54:58" ht="12">
      <c r="BB627" s="168"/>
      <c r="BC627" s="168"/>
      <c r="BD627" s="168"/>
      <c r="BE627" s="168"/>
      <c r="BF627" s="168"/>
    </row>
    <row r="628" spans="54:58" ht="12">
      <c r="BB628" s="168"/>
      <c r="BC628" s="168"/>
      <c r="BD628" s="168"/>
      <c r="BE628" s="168"/>
      <c r="BF628" s="168"/>
    </row>
    <row r="629" spans="54:58" ht="12">
      <c r="BB629" s="168"/>
      <c r="BC629" s="168"/>
      <c r="BD629" s="168"/>
      <c r="BE629" s="168"/>
      <c r="BF629" s="168"/>
    </row>
    <row r="630" spans="54:58" ht="12">
      <c r="BB630" s="168"/>
      <c r="BC630" s="168"/>
      <c r="BD630" s="168"/>
      <c r="BE630" s="168"/>
      <c r="BF630" s="168"/>
    </row>
    <row r="631" spans="54:58" ht="12">
      <c r="BB631" s="168"/>
      <c r="BC631" s="168"/>
      <c r="BD631" s="168"/>
      <c r="BE631" s="168"/>
      <c r="BF631" s="168"/>
    </row>
    <row r="632" spans="54:58" ht="12">
      <c r="BB632" s="168"/>
      <c r="BC632" s="168"/>
      <c r="BD632" s="168"/>
      <c r="BE632" s="168"/>
      <c r="BF632" s="168"/>
    </row>
    <row r="633" spans="54:58" ht="12">
      <c r="BB633" s="168"/>
      <c r="BC633" s="168"/>
      <c r="BD633" s="168"/>
      <c r="BE633" s="168"/>
      <c r="BF633" s="168"/>
    </row>
    <row r="634" spans="54:58" ht="12">
      <c r="BB634" s="168"/>
      <c r="BC634" s="168"/>
      <c r="BD634" s="168"/>
      <c r="BE634" s="168"/>
      <c r="BF634" s="168"/>
    </row>
    <row r="635" spans="54:58" ht="12">
      <c r="BB635" s="168"/>
      <c r="BC635" s="168"/>
      <c r="BD635" s="168"/>
      <c r="BE635" s="168"/>
      <c r="BF635" s="168"/>
    </row>
    <row r="636" spans="54:58" ht="12">
      <c r="BB636" s="168"/>
      <c r="BC636" s="168"/>
      <c r="BD636" s="168"/>
      <c r="BE636" s="168"/>
      <c r="BF636" s="168"/>
    </row>
    <row r="637" spans="54:58" ht="12">
      <c r="BB637" s="168"/>
      <c r="BC637" s="168"/>
      <c r="BD637" s="168"/>
      <c r="BE637" s="168"/>
      <c r="BF637" s="168"/>
    </row>
    <row r="638" spans="54:58" ht="12">
      <c r="BB638" s="168"/>
      <c r="BC638" s="168"/>
      <c r="BD638" s="168"/>
      <c r="BE638" s="168"/>
      <c r="BF638" s="168"/>
    </row>
    <row r="639" spans="54:58" ht="12">
      <c r="BB639" s="168"/>
      <c r="BC639" s="168"/>
      <c r="BD639" s="168"/>
      <c r="BE639" s="168"/>
      <c r="BF639" s="168"/>
    </row>
    <row r="640" spans="54:58" ht="12">
      <c r="BB640" s="168"/>
      <c r="BC640" s="168"/>
      <c r="BD640" s="168"/>
      <c r="BE640" s="168"/>
      <c r="BF640" s="168"/>
    </row>
    <row r="641" spans="54:58" ht="12">
      <c r="BB641" s="168"/>
      <c r="BC641" s="168"/>
      <c r="BD641" s="168"/>
      <c r="BE641" s="168"/>
      <c r="BF641" s="168"/>
    </row>
    <row r="642" spans="54:58" ht="12">
      <c r="BB642" s="168"/>
      <c r="BC642" s="168"/>
      <c r="BD642" s="168"/>
      <c r="BE642" s="168"/>
      <c r="BF642" s="168"/>
    </row>
    <row r="643" spans="54:58" ht="12">
      <c r="BB643" s="168"/>
      <c r="BC643" s="168"/>
      <c r="BD643" s="168"/>
      <c r="BE643" s="168"/>
      <c r="BF643" s="168"/>
    </row>
    <row r="644" spans="54:58" ht="12">
      <c r="BB644" s="168"/>
      <c r="BC644" s="168"/>
      <c r="BD644" s="168"/>
      <c r="BE644" s="168"/>
      <c r="BF644" s="168"/>
    </row>
    <row r="645" spans="54:58" ht="12">
      <c r="BB645" s="168"/>
      <c r="BC645" s="168"/>
      <c r="BD645" s="168"/>
      <c r="BE645" s="168"/>
      <c r="BF645" s="168"/>
    </row>
    <row r="646" spans="54:58" ht="12">
      <c r="BB646" s="168"/>
      <c r="BC646" s="168"/>
      <c r="BD646" s="168"/>
      <c r="BE646" s="168"/>
      <c r="BF646" s="168"/>
    </row>
    <row r="647" spans="54:58" ht="12">
      <c r="BB647" s="168"/>
      <c r="BC647" s="168"/>
      <c r="BD647" s="168"/>
      <c r="BE647" s="168"/>
      <c r="BF647" s="168"/>
    </row>
    <row r="648" spans="54:58" ht="12">
      <c r="BB648" s="168"/>
      <c r="BC648" s="168"/>
      <c r="BD648" s="168"/>
      <c r="BE648" s="168"/>
      <c r="BF648" s="168"/>
    </row>
    <row r="649" spans="54:58" ht="12">
      <c r="BB649" s="168"/>
      <c r="BC649" s="168"/>
      <c r="BD649" s="168"/>
      <c r="BE649" s="168"/>
      <c r="BF649" s="168"/>
    </row>
    <row r="650" spans="54:58" ht="12">
      <c r="BB650" s="168"/>
      <c r="BC650" s="168"/>
      <c r="BD650" s="168"/>
      <c r="BE650" s="168"/>
      <c r="BF650" s="168"/>
    </row>
    <row r="651" spans="54:58" ht="12">
      <c r="BB651" s="168"/>
      <c r="BC651" s="168"/>
      <c r="BD651" s="168"/>
      <c r="BE651" s="168"/>
      <c r="BF651" s="168"/>
    </row>
    <row r="652" spans="54:58" ht="12">
      <c r="BB652" s="168"/>
      <c r="BC652" s="168"/>
      <c r="BD652" s="168"/>
      <c r="BE652" s="168"/>
      <c r="BF652" s="168"/>
    </row>
    <row r="653" spans="54:58" ht="12">
      <c r="BB653" s="168"/>
      <c r="BC653" s="168"/>
      <c r="BD653" s="168"/>
      <c r="BE653" s="168"/>
      <c r="BF653" s="168"/>
    </row>
    <row r="654" spans="54:58" ht="12">
      <c r="BB654" s="168"/>
      <c r="BC654" s="168"/>
      <c r="BD654" s="168"/>
      <c r="BE654" s="168"/>
      <c r="BF654" s="168"/>
    </row>
    <row r="655" spans="54:58" ht="12">
      <c r="BB655" s="168"/>
      <c r="BC655" s="168"/>
      <c r="BD655" s="168"/>
      <c r="BE655" s="168"/>
      <c r="BF655" s="168"/>
    </row>
    <row r="656" spans="54:58" ht="12">
      <c r="BB656" s="168"/>
      <c r="BC656" s="168"/>
      <c r="BD656" s="168"/>
      <c r="BE656" s="168"/>
      <c r="BF656" s="168"/>
    </row>
    <row r="657" spans="54:58" ht="12">
      <c r="BB657" s="168"/>
      <c r="BC657" s="168"/>
      <c r="BD657" s="168"/>
      <c r="BE657" s="168"/>
      <c r="BF657" s="168"/>
    </row>
    <row r="658" spans="54:58" ht="12">
      <c r="BB658" s="168"/>
      <c r="BC658" s="168"/>
      <c r="BD658" s="168"/>
      <c r="BE658" s="168"/>
      <c r="BF658" s="168"/>
    </row>
    <row r="659" spans="54:58" ht="12">
      <c r="BB659" s="168"/>
      <c r="BC659" s="168"/>
      <c r="BD659" s="168"/>
      <c r="BE659" s="168"/>
      <c r="BF659" s="168"/>
    </row>
    <row r="660" spans="54:58" ht="12">
      <c r="BB660" s="168"/>
      <c r="BC660" s="168"/>
      <c r="BD660" s="168"/>
      <c r="BE660" s="168"/>
      <c r="BF660" s="168"/>
    </row>
    <row r="661" spans="54:58" ht="12">
      <c r="BB661" s="168"/>
      <c r="BC661" s="168"/>
      <c r="BD661" s="168"/>
      <c r="BE661" s="168"/>
      <c r="BF661" s="168"/>
    </row>
    <row r="662" spans="54:58" ht="12">
      <c r="BB662" s="168"/>
      <c r="BC662" s="168"/>
      <c r="BD662" s="168"/>
      <c r="BE662" s="168"/>
      <c r="BF662" s="168"/>
    </row>
    <row r="663" spans="54:58" ht="12">
      <c r="BB663" s="168"/>
      <c r="BC663" s="168"/>
      <c r="BD663" s="168"/>
      <c r="BE663" s="168"/>
      <c r="BF663" s="168"/>
    </row>
    <row r="664" spans="54:58" ht="12">
      <c r="BB664" s="168"/>
      <c r="BC664" s="168"/>
      <c r="BD664" s="168"/>
      <c r="BE664" s="168"/>
      <c r="BF664" s="168"/>
    </row>
    <row r="665" spans="54:58" ht="12">
      <c r="BB665" s="168"/>
      <c r="BC665" s="168"/>
      <c r="BD665" s="168"/>
      <c r="BE665" s="168"/>
      <c r="BF665" s="168"/>
    </row>
    <row r="666" spans="54:58" ht="12">
      <c r="BB666" s="168"/>
      <c r="BC666" s="168"/>
      <c r="BD666" s="168"/>
      <c r="BE666" s="168"/>
      <c r="BF666" s="168"/>
    </row>
    <row r="667" spans="54:58" ht="12">
      <c r="BB667" s="168"/>
      <c r="BC667" s="168"/>
      <c r="BD667" s="168"/>
      <c r="BE667" s="168"/>
      <c r="BF667" s="168"/>
    </row>
    <row r="668" spans="54:58" ht="12">
      <c r="BB668" s="168"/>
      <c r="BC668" s="168"/>
      <c r="BD668" s="168"/>
      <c r="BE668" s="168"/>
      <c r="BF668" s="168"/>
    </row>
    <row r="669" spans="54:58" ht="12">
      <c r="BB669" s="168"/>
      <c r="BC669" s="168"/>
      <c r="BD669" s="168"/>
      <c r="BE669" s="168"/>
      <c r="BF669" s="168"/>
    </row>
    <row r="670" spans="54:58" ht="12">
      <c r="BB670" s="168"/>
      <c r="BC670" s="168"/>
      <c r="BD670" s="168"/>
      <c r="BE670" s="168"/>
      <c r="BF670" s="168"/>
    </row>
    <row r="671" spans="54:58" ht="12">
      <c r="BB671" s="168"/>
      <c r="BC671" s="168"/>
      <c r="BD671" s="168"/>
      <c r="BE671" s="168"/>
      <c r="BF671" s="168"/>
    </row>
    <row r="672" spans="54:58" ht="12">
      <c r="BB672" s="168"/>
      <c r="BC672" s="168"/>
      <c r="BD672" s="168"/>
      <c r="BE672" s="168"/>
      <c r="BF672" s="168"/>
    </row>
    <row r="673" spans="54:58" ht="12">
      <c r="BB673" s="168"/>
      <c r="BC673" s="168"/>
      <c r="BD673" s="168"/>
      <c r="BE673" s="168"/>
      <c r="BF673" s="168"/>
    </row>
    <row r="674" spans="54:58" ht="12">
      <c r="BB674" s="168"/>
      <c r="BC674" s="168"/>
      <c r="BD674" s="168"/>
      <c r="BE674" s="168"/>
      <c r="BF674" s="168"/>
    </row>
    <row r="675" spans="54:58" ht="12">
      <c r="BB675" s="168"/>
      <c r="BC675" s="168"/>
      <c r="BD675" s="168"/>
      <c r="BE675" s="168"/>
      <c r="BF675" s="168"/>
    </row>
    <row r="676" spans="54:58" ht="12">
      <c r="BB676" s="168"/>
      <c r="BC676" s="168"/>
      <c r="BD676" s="168"/>
      <c r="BE676" s="168"/>
      <c r="BF676" s="168"/>
    </row>
    <row r="677" spans="54:58" ht="12">
      <c r="BB677" s="168"/>
      <c r="BC677" s="168"/>
      <c r="BD677" s="168"/>
      <c r="BE677" s="168"/>
      <c r="BF677" s="168"/>
    </row>
    <row r="678" spans="54:58" ht="12">
      <c r="BB678" s="168"/>
      <c r="BC678" s="168"/>
      <c r="BD678" s="168"/>
      <c r="BE678" s="168"/>
      <c r="BF678" s="168"/>
    </row>
    <row r="679" spans="54:58" ht="12">
      <c r="BB679" s="168"/>
      <c r="BC679" s="168"/>
      <c r="BD679" s="168"/>
      <c r="BE679" s="168"/>
      <c r="BF679" s="168"/>
    </row>
    <row r="680" spans="54:58" ht="12">
      <c r="BB680" s="168"/>
      <c r="BC680" s="168"/>
      <c r="BD680" s="168"/>
      <c r="BE680" s="168"/>
      <c r="BF680" s="168"/>
    </row>
    <row r="681" spans="54:58" ht="12">
      <c r="BB681" s="168"/>
      <c r="BC681" s="168"/>
      <c r="BD681" s="168"/>
      <c r="BE681" s="168"/>
      <c r="BF681" s="168"/>
    </row>
    <row r="682" spans="54:58" ht="12">
      <c r="BB682" s="168"/>
      <c r="BC682" s="168"/>
      <c r="BD682" s="168"/>
      <c r="BE682" s="168"/>
      <c r="BF682" s="168"/>
    </row>
    <row r="683" spans="54:58" ht="12">
      <c r="BB683" s="168"/>
      <c r="BC683" s="168"/>
      <c r="BD683" s="168"/>
      <c r="BE683" s="168"/>
      <c r="BF683" s="168"/>
    </row>
    <row r="684" spans="54:58" ht="12">
      <c r="BB684" s="168"/>
      <c r="BC684" s="168"/>
      <c r="BD684" s="168"/>
      <c r="BE684" s="168"/>
      <c r="BF684" s="168"/>
    </row>
    <row r="685" spans="54:58" ht="12">
      <c r="BB685" s="168"/>
      <c r="BC685" s="168"/>
      <c r="BD685" s="168"/>
      <c r="BE685" s="168"/>
      <c r="BF685" s="168"/>
    </row>
    <row r="686" spans="54:58" ht="12">
      <c r="BB686" s="168"/>
      <c r="BC686" s="168"/>
      <c r="BD686" s="168"/>
      <c r="BE686" s="168"/>
      <c r="BF686" s="168"/>
    </row>
    <row r="687" spans="54:58" ht="12">
      <c r="BB687" s="168"/>
      <c r="BC687" s="168"/>
      <c r="BD687" s="168"/>
      <c r="BE687" s="168"/>
      <c r="BF687" s="168"/>
    </row>
    <row r="688" spans="54:58" ht="12">
      <c r="BB688" s="168"/>
      <c r="BC688" s="168"/>
      <c r="BD688" s="168"/>
      <c r="BE688" s="168"/>
      <c r="BF688" s="168"/>
    </row>
    <row r="689" spans="54:58" ht="12">
      <c r="BB689" s="168"/>
      <c r="BC689" s="168"/>
      <c r="BD689" s="168"/>
      <c r="BE689" s="168"/>
      <c r="BF689" s="168"/>
    </row>
    <row r="690" spans="54:58" ht="12">
      <c r="BB690" s="168"/>
      <c r="BC690" s="168"/>
      <c r="BD690" s="168"/>
      <c r="BE690" s="168"/>
      <c r="BF690" s="168"/>
    </row>
    <row r="691" spans="54:58" ht="12">
      <c r="BB691" s="168"/>
      <c r="BC691" s="168"/>
      <c r="BD691" s="168"/>
      <c r="BE691" s="168"/>
      <c r="BF691" s="168"/>
    </row>
    <row r="692" spans="54:58" ht="12">
      <c r="BB692" s="168"/>
      <c r="BC692" s="168"/>
      <c r="BD692" s="168"/>
      <c r="BE692" s="168"/>
      <c r="BF692" s="168"/>
    </row>
    <row r="693" spans="54:58" ht="12">
      <c r="BB693" s="168"/>
      <c r="BC693" s="168"/>
      <c r="BD693" s="168"/>
      <c r="BE693" s="168"/>
      <c r="BF693" s="168"/>
    </row>
    <row r="694" spans="54:58" ht="12">
      <c r="BB694" s="168"/>
      <c r="BC694" s="168"/>
      <c r="BD694" s="168"/>
      <c r="BE694" s="168"/>
      <c r="BF694" s="168"/>
    </row>
    <row r="695" spans="54:58" ht="12">
      <c r="BB695" s="168"/>
      <c r="BC695" s="168"/>
      <c r="BD695" s="168"/>
      <c r="BE695" s="168"/>
      <c r="BF695" s="168"/>
    </row>
    <row r="696" spans="54:58" ht="12">
      <c r="BB696" s="168"/>
      <c r="BC696" s="168"/>
      <c r="BD696" s="168"/>
      <c r="BE696" s="168"/>
      <c r="BF696" s="168"/>
    </row>
    <row r="697" spans="54:58" ht="12">
      <c r="BB697" s="168"/>
      <c r="BC697" s="168"/>
      <c r="BD697" s="168"/>
      <c r="BE697" s="168"/>
      <c r="BF697" s="168"/>
    </row>
    <row r="698" spans="54:58" ht="12">
      <c r="BB698" s="168"/>
      <c r="BC698" s="168"/>
      <c r="BD698" s="168"/>
      <c r="BE698" s="168"/>
      <c r="BF698" s="168"/>
    </row>
    <row r="699" spans="54:58" ht="12">
      <c r="BB699" s="168"/>
      <c r="BC699" s="168"/>
      <c r="BD699" s="168"/>
      <c r="BE699" s="168"/>
      <c r="BF699" s="168"/>
    </row>
    <row r="700" spans="54:58" ht="12">
      <c r="BB700" s="168"/>
      <c r="BC700" s="168"/>
      <c r="BD700" s="168"/>
      <c r="BE700" s="168"/>
      <c r="BF700" s="168"/>
    </row>
    <row r="701" spans="54:58" ht="12">
      <c r="BB701" s="168"/>
      <c r="BC701" s="168"/>
      <c r="BD701" s="168"/>
      <c r="BE701" s="168"/>
      <c r="BF701" s="168"/>
    </row>
    <row r="702" spans="54:58" ht="12">
      <c r="BB702" s="168"/>
      <c r="BC702" s="168"/>
      <c r="BD702" s="168"/>
      <c r="BE702" s="168"/>
      <c r="BF702" s="168"/>
    </row>
    <row r="703" spans="54:58" ht="12">
      <c r="BB703" s="168"/>
      <c r="BC703" s="168"/>
      <c r="BD703" s="168"/>
      <c r="BE703" s="168"/>
      <c r="BF703" s="168"/>
    </row>
    <row r="704" spans="54:58" ht="12">
      <c r="BB704" s="168"/>
      <c r="BC704" s="168"/>
      <c r="BD704" s="168"/>
      <c r="BE704" s="168"/>
      <c r="BF704" s="168"/>
    </row>
    <row r="705" spans="54:58" ht="12">
      <c r="BB705" s="168"/>
      <c r="BC705" s="168"/>
      <c r="BD705" s="168"/>
      <c r="BE705" s="168"/>
      <c r="BF705" s="168"/>
    </row>
    <row r="706" spans="54:58" ht="12">
      <c r="BB706" s="168"/>
      <c r="BC706" s="168"/>
      <c r="BD706" s="168"/>
      <c r="BE706" s="168"/>
      <c r="BF706" s="168"/>
    </row>
    <row r="707" spans="54:58" ht="12">
      <c r="BB707" s="168"/>
      <c r="BC707" s="168"/>
      <c r="BD707" s="168"/>
      <c r="BE707" s="168"/>
      <c r="BF707" s="168"/>
    </row>
    <row r="708" spans="54:58" ht="12">
      <c r="BB708" s="168"/>
      <c r="BC708" s="168"/>
      <c r="BD708" s="168"/>
      <c r="BE708" s="168"/>
      <c r="BF708" s="168"/>
    </row>
    <row r="709" spans="54:58" ht="12">
      <c r="BB709" s="168"/>
      <c r="BC709" s="168"/>
      <c r="BD709" s="168"/>
      <c r="BE709" s="168"/>
      <c r="BF709" s="168"/>
    </row>
    <row r="710" spans="54:58" ht="12">
      <c r="BB710" s="168"/>
      <c r="BC710" s="168"/>
      <c r="BD710" s="168"/>
      <c r="BE710" s="168"/>
      <c r="BF710" s="168"/>
    </row>
    <row r="711" spans="54:58" ht="12">
      <c r="BB711" s="168"/>
      <c r="BC711" s="168"/>
      <c r="BD711" s="168"/>
      <c r="BE711" s="168"/>
      <c r="BF711" s="168"/>
    </row>
    <row r="712" spans="54:58" ht="12">
      <c r="BB712" s="168"/>
      <c r="BC712" s="168"/>
      <c r="BD712" s="168"/>
      <c r="BE712" s="168"/>
      <c r="BF712" s="168"/>
    </row>
    <row r="713" spans="54:58" ht="12">
      <c r="BB713" s="168"/>
      <c r="BC713" s="168"/>
      <c r="BD713" s="168"/>
      <c r="BE713" s="168"/>
      <c r="BF713" s="168"/>
    </row>
    <row r="714" spans="54:58" ht="12">
      <c r="BB714" s="168"/>
      <c r="BC714" s="168"/>
      <c r="BD714" s="168"/>
      <c r="BE714" s="168"/>
      <c r="BF714" s="168"/>
    </row>
    <row r="715" spans="54:58" ht="12">
      <c r="BB715" s="168"/>
      <c r="BC715" s="168"/>
      <c r="BD715" s="168"/>
      <c r="BE715" s="168"/>
      <c r="BF715" s="168"/>
    </row>
    <row r="716" spans="54:58" ht="12">
      <c r="BB716" s="168"/>
      <c r="BC716" s="168"/>
      <c r="BD716" s="168"/>
      <c r="BE716" s="168"/>
      <c r="BF716" s="168"/>
    </row>
    <row r="717" spans="54:58" ht="12">
      <c r="BB717" s="168"/>
      <c r="BC717" s="168"/>
      <c r="BD717" s="168"/>
      <c r="BE717" s="168"/>
      <c r="BF717" s="168"/>
    </row>
    <row r="718" spans="54:58" ht="12">
      <c r="BB718" s="168"/>
      <c r="BC718" s="168"/>
      <c r="BD718" s="168"/>
      <c r="BE718" s="168"/>
      <c r="BF718" s="168"/>
    </row>
    <row r="719" spans="54:58" ht="12">
      <c r="BB719" s="168"/>
      <c r="BC719" s="168"/>
      <c r="BD719" s="168"/>
      <c r="BE719" s="168"/>
      <c r="BF719" s="168"/>
    </row>
    <row r="720" spans="54:58" ht="12">
      <c r="BB720" s="168"/>
      <c r="BC720" s="168"/>
      <c r="BD720" s="168"/>
      <c r="BE720" s="168"/>
      <c r="BF720" s="168"/>
    </row>
    <row r="721" spans="54:58" ht="12">
      <c r="BB721" s="168"/>
      <c r="BC721" s="168"/>
      <c r="BD721" s="168"/>
      <c r="BE721" s="168"/>
      <c r="BF721" s="168"/>
    </row>
    <row r="722" spans="54:58" ht="12">
      <c r="BB722" s="168"/>
      <c r="BC722" s="168"/>
      <c r="BD722" s="168"/>
      <c r="BE722" s="168"/>
      <c r="BF722" s="168"/>
    </row>
    <row r="723" spans="54:58" ht="12">
      <c r="BB723" s="168"/>
      <c r="BC723" s="168"/>
      <c r="BD723" s="168"/>
      <c r="BE723" s="168"/>
      <c r="BF723" s="168"/>
    </row>
    <row r="724" spans="54:58" ht="12">
      <c r="BB724" s="168"/>
      <c r="BC724" s="168"/>
      <c r="BD724" s="168"/>
      <c r="BE724" s="168"/>
      <c r="BF724" s="168"/>
    </row>
    <row r="725" spans="54:58" ht="12">
      <c r="BB725" s="168"/>
      <c r="BC725" s="168"/>
      <c r="BD725" s="168"/>
      <c r="BE725" s="168"/>
      <c r="BF725" s="168"/>
    </row>
    <row r="726" spans="54:58" ht="12">
      <c r="BB726" s="168"/>
      <c r="BC726" s="168"/>
      <c r="BD726" s="168"/>
      <c r="BE726" s="168"/>
      <c r="BF726" s="168"/>
    </row>
    <row r="727" spans="54:58" ht="12">
      <c r="BB727" s="168"/>
      <c r="BC727" s="168"/>
      <c r="BD727" s="168"/>
      <c r="BE727" s="168"/>
      <c r="BF727" s="168"/>
    </row>
    <row r="728" spans="54:58" ht="12">
      <c r="BB728" s="168"/>
      <c r="BC728" s="168"/>
      <c r="BD728" s="168"/>
      <c r="BE728" s="168"/>
      <c r="BF728" s="168"/>
    </row>
    <row r="729" spans="54:58" ht="12">
      <c r="BB729" s="168"/>
      <c r="BC729" s="168"/>
      <c r="BD729" s="168"/>
      <c r="BE729" s="168"/>
      <c r="BF729" s="168"/>
    </row>
    <row r="730" spans="54:58" ht="12">
      <c r="BB730" s="168"/>
      <c r="BC730" s="168"/>
      <c r="BD730" s="168"/>
      <c r="BE730" s="168"/>
      <c r="BF730" s="168"/>
    </row>
    <row r="731" spans="54:58" ht="12">
      <c r="BB731" s="168"/>
      <c r="BC731" s="168"/>
      <c r="BD731" s="168"/>
      <c r="BE731" s="168"/>
      <c r="BF731" s="168"/>
    </row>
    <row r="732" spans="54:58" ht="12">
      <c r="BB732" s="168"/>
      <c r="BC732" s="168"/>
      <c r="BD732" s="168"/>
      <c r="BE732" s="168"/>
      <c r="BF732" s="168"/>
    </row>
    <row r="733" spans="54:58" ht="12">
      <c r="BB733" s="168"/>
      <c r="BC733" s="168"/>
      <c r="BD733" s="168"/>
      <c r="BE733" s="168"/>
      <c r="BF733" s="168"/>
    </row>
    <row r="734" spans="54:58" ht="12">
      <c r="BB734" s="168"/>
      <c r="BC734" s="168"/>
      <c r="BD734" s="168"/>
      <c r="BE734" s="168"/>
      <c r="BF734" s="168"/>
    </row>
    <row r="735" spans="54:58" ht="12">
      <c r="BB735" s="168"/>
      <c r="BC735" s="168"/>
      <c r="BD735" s="168"/>
      <c r="BE735" s="168"/>
      <c r="BF735" s="168"/>
    </row>
    <row r="736" spans="54:58" ht="12">
      <c r="BB736" s="168"/>
      <c r="BC736" s="168"/>
      <c r="BD736" s="168"/>
      <c r="BE736" s="168"/>
      <c r="BF736" s="168"/>
    </row>
    <row r="737" spans="54:58" ht="12">
      <c r="BB737" s="168"/>
      <c r="BC737" s="168"/>
      <c r="BD737" s="168"/>
      <c r="BE737" s="168"/>
      <c r="BF737" s="168"/>
    </row>
    <row r="738" spans="54:58" ht="12">
      <c r="BB738" s="168"/>
      <c r="BC738" s="168"/>
      <c r="BD738" s="168"/>
      <c r="BE738" s="168"/>
      <c r="BF738" s="168"/>
    </row>
    <row r="739" spans="54:58" ht="12">
      <c r="BB739" s="168"/>
      <c r="BC739" s="168"/>
      <c r="BD739" s="168"/>
      <c r="BE739" s="168"/>
      <c r="BF739" s="168"/>
    </row>
    <row r="740" spans="54:58" ht="12">
      <c r="BB740" s="168"/>
      <c r="BC740" s="168"/>
      <c r="BD740" s="168"/>
      <c r="BE740" s="168"/>
      <c r="BF740" s="168"/>
    </row>
    <row r="741" spans="54:58" ht="12">
      <c r="BB741" s="168"/>
      <c r="BC741" s="168"/>
      <c r="BD741" s="168"/>
      <c r="BE741" s="168"/>
      <c r="BF741" s="168"/>
    </row>
    <row r="742" spans="54:58" ht="12">
      <c r="BB742" s="168"/>
      <c r="BC742" s="168"/>
      <c r="BD742" s="168"/>
      <c r="BE742" s="168"/>
      <c r="BF742" s="168"/>
    </row>
    <row r="743" spans="54:58" ht="12">
      <c r="BB743" s="168"/>
      <c r="BC743" s="168"/>
      <c r="BD743" s="168"/>
      <c r="BE743" s="168"/>
      <c r="BF743" s="168"/>
    </row>
    <row r="744" spans="54:58" ht="12">
      <c r="BB744" s="168"/>
      <c r="BC744" s="168"/>
      <c r="BD744" s="168"/>
      <c r="BE744" s="168"/>
      <c r="BF744" s="168"/>
    </row>
    <row r="745" spans="54:58" ht="12">
      <c r="BB745" s="168"/>
      <c r="BC745" s="168"/>
      <c r="BD745" s="168"/>
      <c r="BE745" s="168"/>
      <c r="BF745" s="168"/>
    </row>
    <row r="746" spans="54:58" ht="12">
      <c r="BB746" s="168"/>
      <c r="BC746" s="168"/>
      <c r="BD746" s="168"/>
      <c r="BE746" s="168"/>
      <c r="BF746" s="168"/>
    </row>
    <row r="747" spans="54:58" ht="12">
      <c r="BB747" s="168"/>
      <c r="BC747" s="168"/>
      <c r="BD747" s="168"/>
      <c r="BE747" s="168"/>
      <c r="BF747" s="168"/>
    </row>
    <row r="748" spans="54:58" ht="12">
      <c r="BB748" s="168"/>
      <c r="BC748" s="168"/>
      <c r="BD748" s="168"/>
      <c r="BE748" s="168"/>
      <c r="BF748" s="168"/>
    </row>
    <row r="749" spans="54:58" ht="12">
      <c r="BB749" s="168"/>
      <c r="BC749" s="168"/>
      <c r="BD749" s="168"/>
      <c r="BE749" s="168"/>
      <c r="BF749" s="168"/>
    </row>
    <row r="750" spans="54:58" ht="12">
      <c r="BB750" s="168"/>
      <c r="BC750" s="168"/>
      <c r="BD750" s="168"/>
      <c r="BE750" s="168"/>
      <c r="BF750" s="168"/>
    </row>
    <row r="751" spans="54:58" ht="12">
      <c r="BB751" s="168"/>
      <c r="BC751" s="168"/>
      <c r="BD751" s="168"/>
      <c r="BE751" s="168"/>
      <c r="BF751" s="168"/>
    </row>
    <row r="752" spans="54:58" ht="12">
      <c r="BB752" s="168"/>
      <c r="BC752" s="168"/>
      <c r="BD752" s="168"/>
      <c r="BE752" s="168"/>
      <c r="BF752" s="168"/>
    </row>
    <row r="753" spans="54:58" ht="12">
      <c r="BB753" s="168"/>
      <c r="BC753" s="168"/>
      <c r="BD753" s="168"/>
      <c r="BE753" s="168"/>
      <c r="BF753" s="168"/>
    </row>
    <row r="754" spans="54:58" ht="12">
      <c r="BB754" s="168"/>
      <c r="BC754" s="168"/>
      <c r="BD754" s="168"/>
      <c r="BE754" s="168"/>
      <c r="BF754" s="168"/>
    </row>
    <row r="755" spans="54:58" ht="12">
      <c r="BB755" s="168"/>
      <c r="BC755" s="168"/>
      <c r="BD755" s="168"/>
      <c r="BE755" s="168"/>
      <c r="BF755" s="168"/>
    </row>
    <row r="756" spans="54:58" ht="12">
      <c r="BB756" s="168"/>
      <c r="BC756" s="168"/>
      <c r="BD756" s="168"/>
      <c r="BE756" s="168"/>
      <c r="BF756" s="168"/>
    </row>
    <row r="757" spans="54:58" ht="12">
      <c r="BB757" s="168"/>
      <c r="BC757" s="168"/>
      <c r="BD757" s="168"/>
      <c r="BE757" s="168"/>
      <c r="BF757" s="168"/>
    </row>
    <row r="758" spans="54:58" ht="12">
      <c r="BB758" s="168"/>
      <c r="BC758" s="168"/>
      <c r="BD758" s="168"/>
      <c r="BE758" s="168"/>
      <c r="BF758" s="168"/>
    </row>
    <row r="759" spans="54:58" ht="12">
      <c r="BB759" s="168"/>
      <c r="BC759" s="168"/>
      <c r="BD759" s="168"/>
      <c r="BE759" s="168"/>
      <c r="BF759" s="168"/>
    </row>
    <row r="760" spans="54:58" ht="12">
      <c r="BB760" s="168"/>
      <c r="BC760" s="168"/>
      <c r="BD760" s="168"/>
      <c r="BE760" s="168"/>
      <c r="BF760" s="168"/>
    </row>
    <row r="761" spans="54:58" ht="12">
      <c r="BB761" s="168"/>
      <c r="BC761" s="168"/>
      <c r="BD761" s="168"/>
      <c r="BE761" s="168"/>
      <c r="BF761" s="168"/>
    </row>
    <row r="762" spans="54:58" ht="12">
      <c r="BB762" s="168"/>
      <c r="BC762" s="168"/>
      <c r="BD762" s="168"/>
      <c r="BE762" s="168"/>
      <c r="BF762" s="168"/>
    </row>
    <row r="763" spans="54:58" ht="12">
      <c r="BB763" s="168"/>
      <c r="BC763" s="168"/>
      <c r="BD763" s="168"/>
      <c r="BE763" s="168"/>
      <c r="BF763" s="168"/>
    </row>
    <row r="764" spans="54:58" ht="12">
      <c r="BB764" s="168"/>
      <c r="BC764" s="168"/>
      <c r="BD764" s="168"/>
      <c r="BE764" s="168"/>
      <c r="BF764" s="168"/>
    </row>
    <row r="765" spans="54:58" ht="12">
      <c r="BB765" s="168"/>
      <c r="BC765" s="168"/>
      <c r="BD765" s="168"/>
      <c r="BE765" s="168"/>
      <c r="BF765" s="168"/>
    </row>
    <row r="766" spans="54:58" ht="12">
      <c r="BB766" s="168"/>
      <c r="BC766" s="168"/>
      <c r="BD766" s="168"/>
      <c r="BE766" s="168"/>
      <c r="BF766" s="168"/>
    </row>
    <row r="767" spans="54:58" ht="12">
      <c r="BB767" s="168"/>
      <c r="BC767" s="168"/>
      <c r="BD767" s="168"/>
      <c r="BE767" s="168"/>
      <c r="BF767" s="168"/>
    </row>
    <row r="768" spans="54:58" ht="12">
      <c r="BB768" s="168"/>
      <c r="BC768" s="168"/>
      <c r="BD768" s="168"/>
      <c r="BE768" s="168"/>
      <c r="BF768" s="168"/>
    </row>
    <row r="769" spans="54:58" ht="12">
      <c r="BB769" s="168"/>
      <c r="BC769" s="168"/>
      <c r="BD769" s="168"/>
      <c r="BE769" s="168"/>
      <c r="BF769" s="168"/>
    </row>
    <row r="770" spans="54:58" ht="12">
      <c r="BB770" s="168"/>
      <c r="BC770" s="168"/>
      <c r="BD770" s="168"/>
      <c r="BE770" s="168"/>
      <c r="BF770" s="168"/>
    </row>
    <row r="771" spans="54:58" ht="12">
      <c r="BB771" s="168"/>
      <c r="BC771" s="168"/>
      <c r="BD771" s="168"/>
      <c r="BE771" s="168"/>
      <c r="BF771" s="168"/>
    </row>
    <row r="772" spans="54:58" ht="12">
      <c r="BB772" s="168"/>
      <c r="BC772" s="168"/>
      <c r="BD772" s="168"/>
      <c r="BE772" s="168"/>
      <c r="BF772" s="168"/>
    </row>
    <row r="773" spans="54:58" ht="12">
      <c r="BB773" s="168"/>
      <c r="BC773" s="168"/>
      <c r="BD773" s="168"/>
      <c r="BE773" s="168"/>
      <c r="BF773" s="168"/>
    </row>
    <row r="774" spans="54:58" ht="12">
      <c r="BB774" s="168"/>
      <c r="BC774" s="168"/>
      <c r="BD774" s="168"/>
      <c r="BE774" s="168"/>
      <c r="BF774" s="168"/>
    </row>
    <row r="775" spans="54:58" ht="12">
      <c r="BB775" s="168"/>
      <c r="BC775" s="168"/>
      <c r="BD775" s="168"/>
      <c r="BE775" s="168"/>
      <c r="BF775" s="168"/>
    </row>
    <row r="776" spans="54:58" ht="12">
      <c r="BB776" s="168"/>
      <c r="BC776" s="168"/>
      <c r="BD776" s="168"/>
      <c r="BE776" s="168"/>
      <c r="BF776" s="168"/>
    </row>
    <row r="777" spans="54:58" ht="12">
      <c r="BB777" s="168"/>
      <c r="BC777" s="168"/>
      <c r="BD777" s="168"/>
      <c r="BE777" s="168"/>
      <c r="BF777" s="168"/>
    </row>
    <row r="778" spans="54:58" ht="12">
      <c r="BB778" s="168"/>
      <c r="BC778" s="168"/>
      <c r="BD778" s="168"/>
      <c r="BE778" s="168"/>
      <c r="BF778" s="168"/>
    </row>
    <row r="779" spans="54:58" ht="12">
      <c r="BB779" s="168"/>
      <c r="BC779" s="168"/>
      <c r="BD779" s="168"/>
      <c r="BE779" s="168"/>
      <c r="BF779" s="168"/>
    </row>
    <row r="780" spans="54:58" ht="12">
      <c r="BB780" s="168"/>
      <c r="BC780" s="168"/>
      <c r="BD780" s="168"/>
      <c r="BE780" s="168"/>
      <c r="BF780" s="168"/>
    </row>
    <row r="781" spans="54:58" ht="12">
      <c r="BB781" s="168"/>
      <c r="BC781" s="168"/>
      <c r="BD781" s="168"/>
      <c r="BE781" s="168"/>
      <c r="BF781" s="168"/>
    </row>
    <row r="782" spans="54:58" ht="12">
      <c r="BB782" s="168"/>
      <c r="BC782" s="168"/>
      <c r="BD782" s="168"/>
      <c r="BE782" s="168"/>
      <c r="BF782" s="168"/>
    </row>
    <row r="783" spans="54:58" ht="12">
      <c r="BB783" s="168"/>
      <c r="BC783" s="168"/>
      <c r="BD783" s="168"/>
      <c r="BE783" s="168"/>
      <c r="BF783" s="168"/>
    </row>
    <row r="784" spans="54:58" ht="12">
      <c r="BB784" s="168"/>
      <c r="BC784" s="168"/>
      <c r="BD784" s="168"/>
      <c r="BE784" s="168"/>
      <c r="BF784" s="168"/>
    </row>
    <row r="785" spans="54:58" ht="12">
      <c r="BB785" s="168"/>
      <c r="BC785" s="168"/>
      <c r="BD785" s="168"/>
      <c r="BE785" s="168"/>
      <c r="BF785" s="168"/>
    </row>
    <row r="786" spans="54:58" ht="12">
      <c r="BB786" s="168"/>
      <c r="BC786" s="168"/>
      <c r="BD786" s="168"/>
      <c r="BE786" s="168"/>
      <c r="BF786" s="168"/>
    </row>
    <row r="787" spans="54:58" ht="12">
      <c r="BB787" s="168"/>
      <c r="BC787" s="168"/>
      <c r="BD787" s="168"/>
      <c r="BE787" s="168"/>
      <c r="BF787" s="168"/>
    </row>
    <row r="788" spans="54:58" ht="12">
      <c r="BB788" s="168"/>
      <c r="BC788" s="168"/>
      <c r="BD788" s="168"/>
      <c r="BE788" s="168"/>
      <c r="BF788" s="168"/>
    </row>
    <row r="789" spans="54:58" ht="12">
      <c r="BB789" s="168"/>
      <c r="BC789" s="168"/>
      <c r="BD789" s="168"/>
      <c r="BE789" s="168"/>
      <c r="BF789" s="168"/>
    </row>
    <row r="790" spans="54:58" ht="12">
      <c r="BB790" s="168"/>
      <c r="BC790" s="168"/>
      <c r="BD790" s="168"/>
      <c r="BE790" s="168"/>
      <c r="BF790" s="168"/>
    </row>
    <row r="791" spans="54:58" ht="12">
      <c r="BB791" s="168"/>
      <c r="BC791" s="168"/>
      <c r="BD791" s="168"/>
      <c r="BE791" s="168"/>
      <c r="BF791" s="168"/>
    </row>
    <row r="792" spans="54:58" ht="12">
      <c r="BB792" s="168"/>
      <c r="BC792" s="168"/>
      <c r="BD792" s="168"/>
      <c r="BE792" s="168"/>
      <c r="BF792" s="168"/>
    </row>
    <row r="793" spans="54:58" ht="12">
      <c r="BB793" s="168"/>
      <c r="BC793" s="168"/>
      <c r="BD793" s="168"/>
      <c r="BE793" s="168"/>
      <c r="BF793" s="168"/>
    </row>
    <row r="794" spans="54:58" ht="12">
      <c r="BB794" s="168"/>
      <c r="BC794" s="168"/>
      <c r="BD794" s="168"/>
      <c r="BE794" s="168"/>
      <c r="BF794" s="168"/>
    </row>
    <row r="795" spans="54:58" ht="12">
      <c r="BB795" s="168"/>
      <c r="BC795" s="168"/>
      <c r="BD795" s="168"/>
      <c r="BE795" s="168"/>
      <c r="BF795" s="168"/>
    </row>
    <row r="796" spans="54:58" ht="12">
      <c r="BB796" s="168"/>
      <c r="BC796" s="168"/>
      <c r="BD796" s="168"/>
      <c r="BE796" s="168"/>
      <c r="BF796" s="168"/>
    </row>
    <row r="797" spans="54:58" ht="12">
      <c r="BB797" s="168"/>
      <c r="BC797" s="168"/>
      <c r="BD797" s="168"/>
      <c r="BE797" s="168"/>
      <c r="BF797" s="168"/>
    </row>
    <row r="798" spans="54:58" ht="12">
      <c r="BB798" s="168"/>
      <c r="BC798" s="168"/>
      <c r="BD798" s="168"/>
      <c r="BE798" s="168"/>
      <c r="BF798" s="168"/>
    </row>
    <row r="799" spans="54:58" ht="12">
      <c r="BB799" s="168"/>
      <c r="BC799" s="168"/>
      <c r="BD799" s="168"/>
      <c r="BE799" s="168"/>
      <c r="BF799" s="168"/>
    </row>
    <row r="800" spans="54:58" ht="12">
      <c r="BB800" s="168"/>
      <c r="BC800" s="168"/>
      <c r="BD800" s="168"/>
      <c r="BE800" s="168"/>
      <c r="BF800" s="168"/>
    </row>
    <row r="801" spans="54:58" ht="12">
      <c r="BB801" s="168"/>
      <c r="BC801" s="168"/>
      <c r="BD801" s="168"/>
      <c r="BE801" s="168"/>
      <c r="BF801" s="168"/>
    </row>
    <row r="802" spans="54:58" ht="12">
      <c r="BB802" s="168"/>
      <c r="BC802" s="168"/>
      <c r="BD802" s="168"/>
      <c r="BE802" s="168"/>
      <c r="BF802" s="168"/>
    </row>
    <row r="803" spans="54:58" ht="12">
      <c r="BB803" s="168"/>
      <c r="BC803" s="168"/>
      <c r="BD803" s="168"/>
      <c r="BE803" s="168"/>
      <c r="BF803" s="168"/>
    </row>
    <row r="804" spans="54:58" ht="12">
      <c r="BB804" s="168"/>
      <c r="BC804" s="168"/>
      <c r="BD804" s="168"/>
      <c r="BE804" s="168"/>
      <c r="BF804" s="168"/>
    </row>
    <row r="805" spans="54:58" ht="12">
      <c r="BB805" s="168"/>
      <c r="BC805" s="168"/>
      <c r="BD805" s="168"/>
      <c r="BE805" s="168"/>
      <c r="BF805" s="168"/>
    </row>
    <row r="806" spans="54:58" ht="12">
      <c r="BB806" s="168"/>
      <c r="BC806" s="168"/>
      <c r="BD806" s="168"/>
      <c r="BE806" s="168"/>
      <c r="BF806" s="168"/>
    </row>
    <row r="807" spans="54:58" ht="12">
      <c r="BB807" s="168"/>
      <c r="BC807" s="168"/>
      <c r="BD807" s="168"/>
      <c r="BE807" s="168"/>
      <c r="BF807" s="168"/>
    </row>
    <row r="808" spans="54:58" ht="12">
      <c r="BB808" s="168"/>
      <c r="BC808" s="168"/>
      <c r="BD808" s="168"/>
      <c r="BE808" s="168"/>
      <c r="BF808" s="168"/>
    </row>
    <row r="809" spans="54:58" ht="12">
      <c r="BB809" s="168"/>
      <c r="BC809" s="168"/>
      <c r="BD809" s="168"/>
      <c r="BE809" s="168"/>
      <c r="BF809" s="168"/>
    </row>
    <row r="810" spans="54:58" ht="12">
      <c r="BB810" s="168"/>
      <c r="BC810" s="168"/>
      <c r="BD810" s="168"/>
      <c r="BE810" s="168"/>
      <c r="BF810" s="168"/>
    </row>
    <row r="811" spans="54:58" ht="12">
      <c r="BB811" s="168"/>
      <c r="BC811" s="168"/>
      <c r="BD811" s="168"/>
      <c r="BE811" s="168"/>
      <c r="BF811" s="168"/>
    </row>
    <row r="812" spans="54:58" ht="12">
      <c r="BB812" s="168"/>
      <c r="BC812" s="168"/>
      <c r="BD812" s="168"/>
      <c r="BE812" s="168"/>
      <c r="BF812" s="168"/>
    </row>
    <row r="813" spans="54:58" ht="12">
      <c r="BB813" s="168"/>
      <c r="BC813" s="168"/>
      <c r="BD813" s="168"/>
      <c r="BE813" s="168"/>
      <c r="BF813" s="168"/>
    </row>
    <row r="814" spans="54:58" ht="12">
      <c r="BB814" s="168"/>
      <c r="BC814" s="168"/>
      <c r="BD814" s="168"/>
      <c r="BE814" s="168"/>
      <c r="BF814" s="168"/>
    </row>
    <row r="815" spans="54:58" ht="12">
      <c r="BB815" s="168"/>
      <c r="BC815" s="168"/>
      <c r="BD815" s="168"/>
      <c r="BE815" s="168"/>
      <c r="BF815" s="168"/>
    </row>
    <row r="816" spans="54:58" ht="12">
      <c r="BB816" s="168"/>
      <c r="BC816" s="168"/>
      <c r="BD816" s="168"/>
      <c r="BE816" s="168"/>
      <c r="BF816" s="168"/>
    </row>
    <row r="817" spans="54:58" ht="12">
      <c r="BB817" s="168"/>
      <c r="BC817" s="168"/>
      <c r="BD817" s="168"/>
      <c r="BE817" s="168"/>
      <c r="BF817" s="168"/>
    </row>
    <row r="818" spans="54:58" ht="12">
      <c r="BB818" s="168"/>
      <c r="BC818" s="168"/>
      <c r="BD818" s="168"/>
      <c r="BE818" s="168"/>
      <c r="BF818" s="168"/>
    </row>
    <row r="819" spans="54:58" ht="12">
      <c r="BB819" s="168"/>
      <c r="BC819" s="168"/>
      <c r="BD819" s="168"/>
      <c r="BE819" s="168"/>
      <c r="BF819" s="168"/>
    </row>
    <row r="820" spans="54:58" ht="12">
      <c r="BB820" s="168"/>
      <c r="BC820" s="168"/>
      <c r="BD820" s="168"/>
      <c r="BE820" s="168"/>
      <c r="BF820" s="168"/>
    </row>
    <row r="821" spans="54:58" ht="12">
      <c r="BB821" s="168"/>
      <c r="BC821" s="168"/>
      <c r="BD821" s="168"/>
      <c r="BE821" s="168"/>
      <c r="BF821" s="168"/>
    </row>
    <row r="822" spans="54:58" ht="12">
      <c r="BB822" s="168"/>
      <c r="BC822" s="168"/>
      <c r="BD822" s="168"/>
      <c r="BE822" s="168"/>
      <c r="BF822" s="168"/>
    </row>
    <row r="823" spans="54:58" ht="12">
      <c r="BB823" s="168"/>
      <c r="BC823" s="168"/>
      <c r="BD823" s="168"/>
      <c r="BE823" s="168"/>
      <c r="BF823" s="168"/>
    </row>
    <row r="824" spans="54:58" ht="12">
      <c r="BB824" s="168"/>
      <c r="BC824" s="168"/>
      <c r="BD824" s="168"/>
      <c r="BE824" s="168"/>
      <c r="BF824" s="168"/>
    </row>
    <row r="825" spans="54:58" ht="12">
      <c r="BB825" s="168"/>
      <c r="BC825" s="168"/>
      <c r="BD825" s="168"/>
      <c r="BE825" s="168"/>
      <c r="BF825" s="168"/>
    </row>
    <row r="826" spans="54:58" ht="12">
      <c r="BB826" s="168"/>
      <c r="BC826" s="168"/>
      <c r="BD826" s="168"/>
      <c r="BE826" s="168"/>
      <c r="BF826" s="168"/>
    </row>
    <row r="827" spans="54:58" ht="12">
      <c r="BB827" s="168"/>
      <c r="BC827" s="168"/>
      <c r="BD827" s="168"/>
      <c r="BE827" s="168"/>
      <c r="BF827" s="168"/>
    </row>
    <row r="828" spans="54:58" ht="12">
      <c r="BB828" s="168"/>
      <c r="BC828" s="168"/>
      <c r="BD828" s="168"/>
      <c r="BE828" s="168"/>
      <c r="BF828" s="168"/>
    </row>
    <row r="829" spans="54:58" ht="12">
      <c r="BB829" s="168"/>
      <c r="BC829" s="168"/>
      <c r="BD829" s="168"/>
      <c r="BE829" s="168"/>
      <c r="BF829" s="168"/>
    </row>
    <row r="830" spans="54:58" ht="12">
      <c r="BB830" s="168"/>
      <c r="BC830" s="168"/>
      <c r="BD830" s="168"/>
      <c r="BE830" s="168"/>
      <c r="BF830" s="168"/>
    </row>
    <row r="831" spans="54:58" ht="12">
      <c r="BB831" s="168"/>
      <c r="BC831" s="168"/>
      <c r="BD831" s="168"/>
      <c r="BE831" s="168"/>
      <c r="BF831" s="168"/>
    </row>
    <row r="832" spans="54:58" ht="12">
      <c r="BB832" s="168"/>
      <c r="BC832" s="168"/>
      <c r="BD832" s="168"/>
      <c r="BE832" s="168"/>
      <c r="BF832" s="168"/>
    </row>
    <row r="833" spans="54:58" ht="12">
      <c r="BB833" s="168"/>
      <c r="BC833" s="168"/>
      <c r="BD833" s="168"/>
      <c r="BE833" s="168"/>
      <c r="BF833" s="168"/>
    </row>
    <row r="834" spans="54:58" ht="12">
      <c r="BB834" s="168"/>
      <c r="BC834" s="168"/>
      <c r="BD834" s="168"/>
      <c r="BE834" s="168"/>
      <c r="BF834" s="168"/>
    </row>
    <row r="835" spans="54:58" ht="12">
      <c r="BB835" s="168"/>
      <c r="BC835" s="168"/>
      <c r="BD835" s="168"/>
      <c r="BE835" s="168"/>
      <c r="BF835" s="168"/>
    </row>
    <row r="836" spans="54:58" ht="12">
      <c r="BB836" s="168"/>
      <c r="BC836" s="168"/>
      <c r="BD836" s="168"/>
      <c r="BE836" s="168"/>
      <c r="BF836" s="168"/>
    </row>
    <row r="837" spans="54:58" ht="12">
      <c r="BB837" s="168"/>
      <c r="BC837" s="168"/>
      <c r="BD837" s="168"/>
      <c r="BE837" s="168"/>
      <c r="BF837" s="168"/>
    </row>
    <row r="838" spans="54:58" ht="12">
      <c r="BB838" s="168"/>
      <c r="BC838" s="168"/>
      <c r="BD838" s="168"/>
      <c r="BE838" s="168"/>
      <c r="BF838" s="168"/>
    </row>
    <row r="839" spans="54:58" ht="12">
      <c r="BB839" s="168"/>
      <c r="BC839" s="168"/>
      <c r="BD839" s="168"/>
      <c r="BE839" s="168"/>
      <c r="BF839" s="168"/>
    </row>
    <row r="840" spans="54:58" ht="12">
      <c r="BB840" s="168"/>
      <c r="BC840" s="168"/>
      <c r="BD840" s="168"/>
      <c r="BE840" s="168"/>
      <c r="BF840" s="168"/>
    </row>
    <row r="841" spans="54:58" ht="12">
      <c r="BB841" s="168"/>
      <c r="BC841" s="168"/>
      <c r="BD841" s="168"/>
      <c r="BE841" s="168"/>
      <c r="BF841" s="168"/>
    </row>
    <row r="842" spans="54:58" ht="12">
      <c r="BB842" s="168"/>
      <c r="BC842" s="168"/>
      <c r="BD842" s="168"/>
      <c r="BE842" s="168"/>
      <c r="BF842" s="168"/>
    </row>
    <row r="843" spans="54:58" ht="12">
      <c r="BB843" s="168"/>
      <c r="BC843" s="168"/>
      <c r="BD843" s="168"/>
      <c r="BE843" s="168"/>
      <c r="BF843" s="168"/>
    </row>
    <row r="844" spans="54:58" ht="12">
      <c r="BB844" s="168"/>
      <c r="BC844" s="168"/>
      <c r="BD844" s="168"/>
      <c r="BE844" s="168"/>
      <c r="BF844" s="168"/>
    </row>
    <row r="845" spans="54:58" ht="12">
      <c r="BB845" s="168"/>
      <c r="BC845" s="168"/>
      <c r="BD845" s="168"/>
      <c r="BE845" s="168"/>
      <c r="BF845" s="168"/>
    </row>
    <row r="846" spans="54:58" ht="12">
      <c r="BB846" s="168"/>
      <c r="BC846" s="168"/>
      <c r="BD846" s="168"/>
      <c r="BE846" s="168"/>
      <c r="BF846" s="168"/>
    </row>
    <row r="847" spans="54:58" ht="12">
      <c r="BB847" s="168"/>
      <c r="BC847" s="168"/>
      <c r="BD847" s="168"/>
      <c r="BE847" s="168"/>
      <c r="BF847" s="168"/>
    </row>
    <row r="848" spans="54:58" ht="12">
      <c r="BB848" s="168"/>
      <c r="BC848" s="168"/>
      <c r="BD848" s="168"/>
      <c r="BE848" s="168"/>
      <c r="BF848" s="168"/>
    </row>
    <row r="849" spans="54:58" ht="12">
      <c r="BB849" s="168"/>
      <c r="BC849" s="168"/>
      <c r="BD849" s="168"/>
      <c r="BE849" s="168"/>
      <c r="BF849" s="168"/>
    </row>
    <row r="850" spans="54:58" ht="12">
      <c r="BB850" s="168"/>
      <c r="BC850" s="168"/>
      <c r="BD850" s="168"/>
      <c r="BE850" s="168"/>
      <c r="BF850" s="168"/>
    </row>
    <row r="851" spans="54:58" ht="12">
      <c r="BB851" s="168"/>
      <c r="BC851" s="168"/>
      <c r="BD851" s="168"/>
      <c r="BE851" s="168"/>
      <c r="BF851" s="168"/>
    </row>
    <row r="852" spans="54:58" ht="12">
      <c r="BB852" s="168"/>
      <c r="BC852" s="168"/>
      <c r="BD852" s="168"/>
      <c r="BE852" s="168"/>
      <c r="BF852" s="168"/>
    </row>
    <row r="853" spans="54:58" ht="12">
      <c r="BB853" s="168"/>
      <c r="BC853" s="168"/>
      <c r="BD853" s="168"/>
      <c r="BE853" s="168"/>
      <c r="BF853" s="168"/>
    </row>
    <row r="854" spans="54:58" ht="12">
      <c r="BB854" s="168"/>
      <c r="BC854" s="168"/>
      <c r="BD854" s="168"/>
      <c r="BE854" s="168"/>
      <c r="BF854" s="168"/>
    </row>
    <row r="855" spans="54:58" ht="12">
      <c r="BB855" s="168"/>
      <c r="BC855" s="168"/>
      <c r="BD855" s="168"/>
      <c r="BE855" s="168"/>
      <c r="BF855" s="168"/>
    </row>
    <row r="856" spans="54:58" ht="12">
      <c r="BB856" s="168"/>
      <c r="BC856" s="168"/>
      <c r="BD856" s="168"/>
      <c r="BE856" s="168"/>
      <c r="BF856" s="168"/>
    </row>
    <row r="857" spans="54:58" ht="12">
      <c r="BB857" s="168"/>
      <c r="BC857" s="168"/>
      <c r="BD857" s="168"/>
      <c r="BE857" s="168"/>
      <c r="BF857" s="168"/>
    </row>
    <row r="858" spans="54:58" ht="12">
      <c r="BB858" s="168"/>
      <c r="BC858" s="168"/>
      <c r="BD858" s="168"/>
      <c r="BE858" s="168"/>
      <c r="BF858" s="168"/>
    </row>
    <row r="859" spans="54:58" ht="12">
      <c r="BB859" s="168"/>
      <c r="BC859" s="168"/>
      <c r="BD859" s="168"/>
      <c r="BE859" s="168"/>
      <c r="BF859" s="168"/>
    </row>
    <row r="860" spans="54:58" ht="12">
      <c r="BB860" s="168"/>
      <c r="BC860" s="168"/>
      <c r="BD860" s="168"/>
      <c r="BE860" s="168"/>
      <c r="BF860" s="168"/>
    </row>
    <row r="861" spans="54:58" ht="12">
      <c r="BB861" s="168"/>
      <c r="BC861" s="168"/>
      <c r="BD861" s="168"/>
      <c r="BE861" s="168"/>
      <c r="BF861" s="168"/>
    </row>
    <row r="862" spans="54:58" ht="12">
      <c r="BB862" s="168"/>
      <c r="BC862" s="168"/>
      <c r="BD862" s="168"/>
      <c r="BE862" s="168"/>
      <c r="BF862" s="168"/>
    </row>
    <row r="863" spans="54:58" ht="12">
      <c r="BB863" s="168"/>
      <c r="BC863" s="168"/>
      <c r="BD863" s="168"/>
      <c r="BE863" s="168"/>
      <c r="BF863" s="168"/>
    </row>
    <row r="864" spans="54:58" ht="12">
      <c r="BB864" s="168"/>
      <c r="BC864" s="168"/>
      <c r="BD864" s="168"/>
      <c r="BE864" s="168"/>
      <c r="BF864" s="168"/>
    </row>
    <row r="865" spans="54:58" ht="12">
      <c r="BB865" s="168"/>
      <c r="BC865" s="168"/>
      <c r="BD865" s="168"/>
      <c r="BE865" s="168"/>
      <c r="BF865" s="168"/>
    </row>
    <row r="866" spans="54:58" ht="12">
      <c r="BB866" s="168"/>
      <c r="BC866" s="168"/>
      <c r="BD866" s="168"/>
      <c r="BE866" s="168"/>
      <c r="BF866" s="168"/>
    </row>
    <row r="867" spans="54:58" ht="12">
      <c r="BB867" s="168"/>
      <c r="BC867" s="168"/>
      <c r="BD867" s="168"/>
      <c r="BE867" s="168"/>
      <c r="BF867" s="168"/>
    </row>
    <row r="868" spans="54:58" ht="12">
      <c r="BB868" s="168"/>
      <c r="BC868" s="168"/>
      <c r="BD868" s="168"/>
      <c r="BE868" s="168"/>
      <c r="BF868" s="168"/>
    </row>
    <row r="869" spans="54:58" ht="12">
      <c r="BB869" s="168"/>
      <c r="BC869" s="168"/>
      <c r="BD869" s="168"/>
      <c r="BE869" s="168"/>
      <c r="BF869" s="168"/>
    </row>
    <row r="870" spans="54:58" ht="12">
      <c r="BB870" s="168"/>
      <c r="BC870" s="168"/>
      <c r="BD870" s="168"/>
      <c r="BE870" s="168"/>
      <c r="BF870" s="168"/>
    </row>
    <row r="871" spans="54:58" ht="12">
      <c r="BB871" s="168"/>
      <c r="BC871" s="168"/>
      <c r="BD871" s="168"/>
      <c r="BE871" s="168"/>
      <c r="BF871" s="168"/>
    </row>
    <row r="872" spans="54:58" ht="12">
      <c r="BB872" s="168"/>
      <c r="BC872" s="168"/>
      <c r="BD872" s="168"/>
      <c r="BE872" s="168"/>
      <c r="BF872" s="168"/>
    </row>
    <row r="873" spans="54:58" ht="12">
      <c r="BB873" s="168"/>
      <c r="BC873" s="168"/>
      <c r="BD873" s="168"/>
      <c r="BE873" s="168"/>
      <c r="BF873" s="168"/>
    </row>
    <row r="874" spans="54:58" ht="12">
      <c r="BB874" s="168"/>
      <c r="BC874" s="168"/>
      <c r="BD874" s="168"/>
      <c r="BE874" s="168"/>
      <c r="BF874" s="168"/>
    </row>
    <row r="875" spans="54:58" ht="12">
      <c r="BB875" s="168"/>
      <c r="BC875" s="168"/>
      <c r="BD875" s="168"/>
      <c r="BE875" s="168"/>
      <c r="BF875" s="168"/>
    </row>
    <row r="876" spans="54:58" ht="12">
      <c r="BB876" s="168"/>
      <c r="BC876" s="168"/>
      <c r="BD876" s="168"/>
      <c r="BE876" s="168"/>
      <c r="BF876" s="168"/>
    </row>
    <row r="877" spans="54:58" ht="12">
      <c r="BB877" s="168"/>
      <c r="BC877" s="168"/>
      <c r="BD877" s="168"/>
      <c r="BE877" s="168"/>
      <c r="BF877" s="168"/>
    </row>
    <row r="878" spans="54:58" ht="12">
      <c r="BB878" s="168"/>
      <c r="BC878" s="168"/>
      <c r="BD878" s="168"/>
      <c r="BE878" s="168"/>
      <c r="BF878" s="168"/>
    </row>
    <row r="879" spans="54:58" ht="12">
      <c r="BB879" s="168"/>
      <c r="BC879" s="168"/>
      <c r="BD879" s="168"/>
      <c r="BE879" s="168"/>
      <c r="BF879" s="168"/>
    </row>
    <row r="880" spans="54:58" ht="12">
      <c r="BB880" s="168"/>
      <c r="BC880" s="168"/>
      <c r="BD880" s="168"/>
      <c r="BE880" s="168"/>
      <c r="BF880" s="168"/>
    </row>
    <row r="881" spans="54:58" ht="12">
      <c r="BB881" s="168"/>
      <c r="BC881" s="168"/>
      <c r="BD881" s="168"/>
      <c r="BE881" s="168"/>
      <c r="BF881" s="168"/>
    </row>
    <row r="882" spans="54:58" ht="12">
      <c r="BB882" s="168"/>
      <c r="BC882" s="168"/>
      <c r="BD882" s="168"/>
      <c r="BE882" s="168"/>
      <c r="BF882" s="168"/>
    </row>
    <row r="883" spans="54:58" ht="12">
      <c r="BB883" s="168"/>
      <c r="BC883" s="168"/>
      <c r="BD883" s="168"/>
      <c r="BE883" s="168"/>
      <c r="BF883" s="168"/>
    </row>
    <row r="884" spans="54:58" ht="12">
      <c r="BB884" s="168"/>
      <c r="BC884" s="168"/>
      <c r="BD884" s="168"/>
      <c r="BE884" s="168"/>
      <c r="BF884" s="168"/>
    </row>
    <row r="885" spans="54:58" ht="12">
      <c r="BB885" s="168"/>
      <c r="BC885" s="168"/>
      <c r="BD885" s="168"/>
      <c r="BE885" s="168"/>
      <c r="BF885" s="168"/>
    </row>
    <row r="886" spans="54:58" ht="12">
      <c r="BB886" s="168"/>
      <c r="BC886" s="168"/>
      <c r="BD886" s="168"/>
      <c r="BE886" s="168"/>
      <c r="BF886" s="168"/>
    </row>
    <row r="887" spans="54:58" ht="12">
      <c r="BB887" s="168"/>
      <c r="BC887" s="168"/>
      <c r="BD887" s="168"/>
      <c r="BE887" s="168"/>
      <c r="BF887" s="168"/>
    </row>
    <row r="888" spans="54:58" ht="12">
      <c r="BB888" s="168"/>
      <c r="BC888" s="168"/>
      <c r="BD888" s="168"/>
      <c r="BE888" s="168"/>
      <c r="BF888" s="168"/>
    </row>
    <row r="889" spans="54:58" ht="12">
      <c r="BB889" s="168"/>
      <c r="BC889" s="168"/>
      <c r="BD889" s="168"/>
      <c r="BE889" s="168"/>
      <c r="BF889" s="168"/>
    </row>
    <row r="890" spans="54:58" ht="12">
      <c r="BB890" s="168"/>
      <c r="BC890" s="168"/>
      <c r="BD890" s="168"/>
      <c r="BE890" s="168"/>
      <c r="BF890" s="168"/>
    </row>
    <row r="891" spans="54:58" ht="12">
      <c r="BB891" s="168"/>
      <c r="BC891" s="168"/>
      <c r="BD891" s="168"/>
      <c r="BE891" s="168"/>
      <c r="BF891" s="168"/>
    </row>
    <row r="892" spans="54:58" ht="12">
      <c r="BB892" s="168"/>
      <c r="BC892" s="168"/>
      <c r="BD892" s="168"/>
      <c r="BE892" s="168"/>
      <c r="BF892" s="168"/>
    </row>
    <row r="893" spans="54:58" ht="12">
      <c r="BB893" s="168"/>
      <c r="BC893" s="168"/>
      <c r="BD893" s="168"/>
      <c r="BE893" s="168"/>
      <c r="BF893" s="168"/>
    </row>
    <row r="894" spans="54:58" ht="12">
      <c r="BB894" s="168"/>
      <c r="BC894" s="168"/>
      <c r="BD894" s="168"/>
      <c r="BE894" s="168"/>
      <c r="BF894" s="168"/>
    </row>
    <row r="895" spans="54:58" ht="12">
      <c r="BB895" s="168"/>
      <c r="BC895" s="168"/>
      <c r="BD895" s="168"/>
      <c r="BE895" s="168"/>
      <c r="BF895" s="168"/>
    </row>
    <row r="896" spans="54:58" ht="12">
      <c r="BB896" s="168"/>
      <c r="BC896" s="168"/>
      <c r="BD896" s="168"/>
      <c r="BE896" s="168"/>
      <c r="BF896" s="168"/>
    </row>
    <row r="897" spans="54:58" ht="12">
      <c r="BB897" s="168"/>
      <c r="BC897" s="168"/>
      <c r="BD897" s="168"/>
      <c r="BE897" s="168"/>
      <c r="BF897" s="168"/>
    </row>
    <row r="898" spans="54:58" ht="12">
      <c r="BB898" s="168"/>
      <c r="BC898" s="168"/>
      <c r="BD898" s="168"/>
      <c r="BE898" s="168"/>
      <c r="BF898" s="168"/>
    </row>
    <row r="899" spans="54:58" ht="12">
      <c r="BB899" s="168"/>
      <c r="BC899" s="168"/>
      <c r="BD899" s="168"/>
      <c r="BE899" s="168"/>
      <c r="BF899" s="168"/>
    </row>
    <row r="900" spans="54:58" ht="12">
      <c r="BB900" s="168"/>
      <c r="BC900" s="168"/>
      <c r="BD900" s="168"/>
      <c r="BE900" s="168"/>
      <c r="BF900" s="168"/>
    </row>
    <row r="901" spans="54:58" ht="12">
      <c r="BB901" s="168"/>
      <c r="BC901" s="168"/>
      <c r="BD901" s="168"/>
      <c r="BE901" s="168"/>
      <c r="BF901" s="168"/>
    </row>
    <row r="902" spans="54:58" ht="12">
      <c r="BB902" s="168"/>
      <c r="BC902" s="168"/>
      <c r="BD902" s="168"/>
      <c r="BE902" s="168"/>
      <c r="BF902" s="168"/>
    </row>
    <row r="903" spans="54:58" ht="12">
      <c r="BB903" s="168"/>
      <c r="BC903" s="168"/>
      <c r="BD903" s="168"/>
      <c r="BE903" s="168"/>
      <c r="BF903" s="168"/>
    </row>
    <row r="904" spans="54:58" ht="12">
      <c r="BB904" s="168"/>
      <c r="BC904" s="168"/>
      <c r="BD904" s="168"/>
      <c r="BE904" s="168"/>
      <c r="BF904" s="168"/>
    </row>
    <row r="905" spans="54:58" ht="12">
      <c r="BB905" s="168"/>
      <c r="BC905" s="168"/>
      <c r="BD905" s="168"/>
      <c r="BE905" s="168"/>
      <c r="BF905" s="168"/>
    </row>
    <row r="906" spans="54:58" ht="12">
      <c r="BB906" s="168"/>
      <c r="BC906" s="168"/>
      <c r="BD906" s="168"/>
      <c r="BE906" s="168"/>
      <c r="BF906" s="168"/>
    </row>
    <row r="907" spans="54:58" ht="12">
      <c r="BB907" s="168"/>
      <c r="BC907" s="168"/>
      <c r="BD907" s="168"/>
      <c r="BE907" s="168"/>
      <c r="BF907" s="168"/>
    </row>
    <row r="908" spans="54:58" ht="12">
      <c r="BB908" s="168"/>
      <c r="BC908" s="168"/>
      <c r="BD908" s="168"/>
      <c r="BE908" s="168"/>
      <c r="BF908" s="168"/>
    </row>
    <row r="909" spans="54:58" ht="12">
      <c r="BB909" s="168"/>
      <c r="BC909" s="168"/>
      <c r="BD909" s="168"/>
      <c r="BE909" s="168"/>
      <c r="BF909" s="168"/>
    </row>
    <row r="910" spans="54:58" ht="12">
      <c r="BB910" s="168"/>
      <c r="BC910" s="168"/>
      <c r="BD910" s="168"/>
      <c r="BE910" s="168"/>
      <c r="BF910" s="168"/>
    </row>
    <row r="911" spans="54:58" ht="12">
      <c r="BB911" s="168"/>
      <c r="BC911" s="168"/>
      <c r="BD911" s="168"/>
      <c r="BE911" s="168"/>
      <c r="BF911" s="168"/>
    </row>
    <row r="912" spans="54:58" ht="12">
      <c r="BB912" s="168"/>
      <c r="BC912" s="168"/>
      <c r="BD912" s="168"/>
      <c r="BE912" s="168"/>
      <c r="BF912" s="168"/>
    </row>
    <row r="913" spans="54:58" ht="12">
      <c r="BB913" s="168"/>
      <c r="BC913" s="168"/>
      <c r="BD913" s="168"/>
      <c r="BE913" s="168"/>
      <c r="BF913" s="168"/>
    </row>
    <row r="914" spans="54:58" ht="12">
      <c r="BB914" s="168"/>
      <c r="BC914" s="168"/>
      <c r="BD914" s="168"/>
      <c r="BE914" s="168"/>
      <c r="BF914" s="168"/>
    </row>
    <row r="915" spans="54:58" ht="12">
      <c r="BB915" s="168"/>
      <c r="BC915" s="168"/>
      <c r="BD915" s="168"/>
      <c r="BE915" s="168"/>
      <c r="BF915" s="168"/>
    </row>
    <row r="916" spans="54:58" ht="12">
      <c r="BB916" s="168"/>
      <c r="BC916" s="168"/>
      <c r="BD916" s="168"/>
      <c r="BE916" s="168"/>
      <c r="BF916" s="168"/>
    </row>
    <row r="917" spans="54:58" ht="12">
      <c r="BB917" s="168"/>
      <c r="BC917" s="168"/>
      <c r="BD917" s="168"/>
      <c r="BE917" s="168"/>
      <c r="BF917" s="168"/>
    </row>
    <row r="918" spans="54:58" ht="12">
      <c r="BB918" s="168"/>
      <c r="BC918" s="168"/>
      <c r="BD918" s="168"/>
      <c r="BE918" s="168"/>
      <c r="BF918" s="168"/>
    </row>
    <row r="919" spans="54:58" ht="12">
      <c r="BB919" s="168"/>
      <c r="BC919" s="168"/>
      <c r="BD919" s="168"/>
      <c r="BE919" s="168"/>
      <c r="BF919" s="168"/>
    </row>
    <row r="920" spans="54:58" ht="12">
      <c r="BB920" s="168"/>
      <c r="BC920" s="168"/>
      <c r="BD920" s="168"/>
      <c r="BE920" s="168"/>
      <c r="BF920" s="168"/>
    </row>
    <row r="921" spans="54:58" ht="12">
      <c r="BB921" s="168"/>
      <c r="BC921" s="168"/>
      <c r="BD921" s="168"/>
      <c r="BE921" s="168"/>
      <c r="BF921" s="168"/>
    </row>
    <row r="922" spans="54:58" ht="12">
      <c r="BB922" s="168"/>
      <c r="BC922" s="168"/>
      <c r="BD922" s="168"/>
      <c r="BE922" s="168"/>
      <c r="BF922" s="168"/>
    </row>
    <row r="923" spans="54:58" ht="12">
      <c r="BB923" s="168"/>
      <c r="BC923" s="168"/>
      <c r="BD923" s="168"/>
      <c r="BE923" s="168"/>
      <c r="BF923" s="168"/>
    </row>
    <row r="924" spans="54:58" ht="12">
      <c r="BB924" s="168"/>
      <c r="BC924" s="168"/>
      <c r="BD924" s="168"/>
      <c r="BE924" s="168"/>
      <c r="BF924" s="168"/>
    </row>
    <row r="925" spans="54:58" ht="12">
      <c r="BB925" s="168"/>
      <c r="BC925" s="168"/>
      <c r="BD925" s="168"/>
      <c r="BE925" s="168"/>
      <c r="BF925" s="168"/>
    </row>
    <row r="926" spans="54:58" ht="12">
      <c r="BB926" s="168"/>
      <c r="BC926" s="168"/>
      <c r="BD926" s="168"/>
      <c r="BE926" s="168"/>
      <c r="BF926" s="168"/>
    </row>
    <row r="927" spans="54:58" ht="12">
      <c r="BB927" s="168"/>
      <c r="BC927" s="168"/>
      <c r="BD927" s="168"/>
      <c r="BE927" s="168"/>
      <c r="BF927" s="168"/>
    </row>
    <row r="928" spans="54:58" ht="12">
      <c r="BB928" s="168"/>
      <c r="BC928" s="168"/>
      <c r="BD928" s="168"/>
      <c r="BE928" s="168"/>
      <c r="BF928" s="168"/>
    </row>
    <row r="929" spans="54:58" ht="12">
      <c r="BB929" s="168"/>
      <c r="BC929" s="168"/>
      <c r="BD929" s="168"/>
      <c r="BE929" s="168"/>
      <c r="BF929" s="168"/>
    </row>
    <row r="930" spans="54:58" ht="12">
      <c r="BB930" s="168"/>
      <c r="BC930" s="168"/>
      <c r="BD930" s="168"/>
      <c r="BE930" s="168"/>
      <c r="BF930" s="168"/>
    </row>
    <row r="931" spans="54:58" ht="12">
      <c r="BB931" s="168"/>
      <c r="BC931" s="168"/>
      <c r="BD931" s="168"/>
      <c r="BE931" s="168"/>
      <c r="BF931" s="168"/>
    </row>
    <row r="932" spans="54:58" ht="12">
      <c r="BB932" s="168"/>
      <c r="BC932" s="168"/>
      <c r="BD932" s="168"/>
      <c r="BE932" s="168"/>
      <c r="BF932" s="168"/>
    </row>
    <row r="933" spans="54:58" ht="12">
      <c r="BB933" s="168"/>
      <c r="BC933" s="168"/>
      <c r="BD933" s="168"/>
      <c r="BE933" s="168"/>
      <c r="BF933" s="168"/>
    </row>
    <row r="934" spans="54:58" ht="12">
      <c r="BB934" s="168"/>
      <c r="BC934" s="168"/>
      <c r="BD934" s="168"/>
      <c r="BE934" s="168"/>
      <c r="BF934" s="168"/>
    </row>
    <row r="935" spans="54:58" ht="12">
      <c r="BB935" s="168"/>
      <c r="BC935" s="168"/>
      <c r="BD935" s="168"/>
      <c r="BE935" s="168"/>
      <c r="BF935" s="168"/>
    </row>
    <row r="936" spans="54:58" ht="12">
      <c r="BB936" s="168"/>
      <c r="BC936" s="168"/>
      <c r="BD936" s="168"/>
      <c r="BE936" s="168"/>
      <c r="BF936" s="168"/>
    </row>
    <row r="937" spans="54:58" ht="12">
      <c r="BB937" s="168"/>
      <c r="BC937" s="168"/>
      <c r="BD937" s="168"/>
      <c r="BE937" s="168"/>
      <c r="BF937" s="168"/>
    </row>
    <row r="938" spans="54:58" ht="12">
      <c r="BB938" s="168"/>
      <c r="BC938" s="168"/>
      <c r="BD938" s="168"/>
      <c r="BE938" s="168"/>
      <c r="BF938" s="168"/>
    </row>
    <row r="939" spans="54:58" ht="12">
      <c r="BB939" s="168"/>
      <c r="BC939" s="168"/>
      <c r="BD939" s="168"/>
      <c r="BE939" s="168"/>
      <c r="BF939" s="168"/>
    </row>
    <row r="940" spans="54:58" ht="12">
      <c r="BB940" s="168"/>
      <c r="BC940" s="168"/>
      <c r="BD940" s="168"/>
      <c r="BE940" s="168"/>
      <c r="BF940" s="168"/>
    </row>
    <row r="941" spans="54:58" ht="12">
      <c r="BB941" s="168"/>
      <c r="BC941" s="168"/>
      <c r="BD941" s="168"/>
      <c r="BE941" s="168"/>
      <c r="BF941" s="168"/>
    </row>
    <row r="942" spans="54:58" ht="12">
      <c r="BB942" s="168"/>
      <c r="BC942" s="168"/>
      <c r="BD942" s="168"/>
      <c r="BE942" s="168"/>
      <c r="BF942" s="168"/>
    </row>
    <row r="943" spans="54:58" ht="12">
      <c r="BB943" s="168"/>
      <c r="BC943" s="168"/>
      <c r="BD943" s="168"/>
      <c r="BE943" s="168"/>
      <c r="BF943" s="168"/>
    </row>
    <row r="944" spans="54:58" ht="12">
      <c r="BB944" s="168"/>
      <c r="BC944" s="168"/>
      <c r="BD944" s="168"/>
      <c r="BE944" s="168"/>
      <c r="BF944" s="168"/>
    </row>
    <row r="945" spans="54:58" ht="12">
      <c r="BB945" s="168"/>
      <c r="BC945" s="168"/>
      <c r="BD945" s="168"/>
      <c r="BE945" s="168"/>
      <c r="BF945" s="168"/>
    </row>
    <row r="946" spans="54:58" ht="12">
      <c r="BB946" s="168"/>
      <c r="BC946" s="168"/>
      <c r="BD946" s="168"/>
      <c r="BE946" s="168"/>
      <c r="BF946" s="168"/>
    </row>
    <row r="947" spans="54:58" ht="12">
      <c r="BB947" s="168"/>
      <c r="BC947" s="168"/>
      <c r="BD947" s="168"/>
      <c r="BE947" s="168"/>
      <c r="BF947" s="168"/>
    </row>
    <row r="948" spans="54:58" ht="12">
      <c r="BB948" s="168"/>
      <c r="BC948" s="168"/>
      <c r="BD948" s="168"/>
      <c r="BE948" s="168"/>
      <c r="BF948" s="168"/>
    </row>
    <row r="949" spans="54:58" ht="12">
      <c r="BB949" s="168"/>
      <c r="BC949" s="168"/>
      <c r="BD949" s="168"/>
      <c r="BE949" s="168"/>
      <c r="BF949" s="168"/>
    </row>
    <row r="950" spans="54:58" ht="12">
      <c r="BB950" s="168"/>
      <c r="BC950" s="168"/>
      <c r="BD950" s="168"/>
      <c r="BE950" s="168"/>
      <c r="BF950" s="168"/>
    </row>
    <row r="951" spans="54:58" ht="12">
      <c r="BB951" s="168"/>
      <c r="BC951" s="168"/>
      <c r="BD951" s="168"/>
      <c r="BE951" s="168"/>
      <c r="BF951" s="168"/>
    </row>
    <row r="952" spans="54:58" ht="12">
      <c r="BB952" s="168"/>
      <c r="BC952" s="168"/>
      <c r="BD952" s="168"/>
      <c r="BE952" s="168"/>
      <c r="BF952" s="168"/>
    </row>
    <row r="953" spans="54:58" ht="12">
      <c r="BB953" s="168"/>
      <c r="BC953" s="168"/>
      <c r="BD953" s="168"/>
      <c r="BE953" s="168"/>
      <c r="BF953" s="168"/>
    </row>
    <row r="954" spans="54:58" ht="12">
      <c r="BB954" s="168"/>
      <c r="BC954" s="168"/>
      <c r="BD954" s="168"/>
      <c r="BE954" s="168"/>
      <c r="BF954" s="168"/>
    </row>
    <row r="955" spans="54:58" ht="12">
      <c r="BB955" s="168"/>
      <c r="BC955" s="168"/>
      <c r="BD955" s="168"/>
      <c r="BE955" s="168"/>
      <c r="BF955" s="168"/>
    </row>
    <row r="956" spans="54:58" ht="12">
      <c r="BB956" s="168"/>
      <c r="BC956" s="168"/>
      <c r="BD956" s="168"/>
      <c r="BE956" s="168"/>
      <c r="BF956" s="168"/>
    </row>
    <row r="957" spans="54:58" ht="12">
      <c r="BB957" s="168"/>
      <c r="BC957" s="168"/>
      <c r="BD957" s="168"/>
      <c r="BE957" s="168"/>
      <c r="BF957" s="168"/>
    </row>
    <row r="958" spans="54:58" ht="12">
      <c r="BB958" s="168"/>
      <c r="BC958" s="168"/>
      <c r="BD958" s="168"/>
      <c r="BE958" s="168"/>
      <c r="BF958" s="168"/>
    </row>
    <row r="959" spans="54:58" ht="12">
      <c r="BB959" s="168"/>
      <c r="BC959" s="168"/>
      <c r="BD959" s="168"/>
      <c r="BE959" s="168"/>
      <c r="BF959" s="168"/>
    </row>
    <row r="960" spans="54:58" ht="12">
      <c r="BB960" s="168"/>
      <c r="BC960" s="168"/>
      <c r="BD960" s="168"/>
      <c r="BE960" s="168"/>
      <c r="BF960" s="168"/>
    </row>
    <row r="961" spans="54:58" ht="12">
      <c r="BB961" s="168"/>
      <c r="BC961" s="168"/>
      <c r="BD961" s="168"/>
      <c r="BE961" s="168"/>
      <c r="BF961" s="168"/>
    </row>
    <row r="962" spans="54:58" ht="12">
      <c r="BB962" s="168"/>
      <c r="BC962" s="168"/>
      <c r="BD962" s="168"/>
      <c r="BE962" s="168"/>
      <c r="BF962" s="168"/>
    </row>
    <row r="963" spans="54:58" ht="12">
      <c r="BB963" s="168"/>
      <c r="BC963" s="168"/>
      <c r="BD963" s="168"/>
      <c r="BE963" s="168"/>
      <c r="BF963" s="168"/>
    </row>
    <row r="964" spans="54:58" ht="12">
      <c r="BB964" s="168"/>
      <c r="BC964" s="168"/>
      <c r="BD964" s="168"/>
      <c r="BE964" s="168"/>
      <c r="BF964" s="168"/>
    </row>
    <row r="965" spans="54:58" ht="12">
      <c r="BB965" s="168"/>
      <c r="BC965" s="168"/>
      <c r="BD965" s="168"/>
      <c r="BE965" s="168"/>
      <c r="BF965" s="168"/>
    </row>
    <row r="966" spans="54:58" ht="12">
      <c r="BB966" s="168"/>
      <c r="BC966" s="168"/>
      <c r="BD966" s="168"/>
      <c r="BE966" s="168"/>
      <c r="BF966" s="168"/>
    </row>
    <row r="967" spans="54:58" ht="12">
      <c r="BB967" s="168"/>
      <c r="BC967" s="168"/>
      <c r="BD967" s="168"/>
      <c r="BE967" s="168"/>
      <c r="BF967" s="168"/>
    </row>
    <row r="968" spans="54:58" ht="12">
      <c r="BB968" s="168"/>
      <c r="BC968" s="168"/>
      <c r="BD968" s="168"/>
      <c r="BE968" s="168"/>
      <c r="BF968" s="168"/>
    </row>
    <row r="969" spans="54:58" ht="12">
      <c r="BB969" s="168"/>
      <c r="BC969" s="168"/>
      <c r="BD969" s="168"/>
      <c r="BE969" s="168"/>
      <c r="BF969" s="168"/>
    </row>
    <row r="970" spans="54:58" ht="12">
      <c r="BB970" s="168"/>
      <c r="BC970" s="168"/>
      <c r="BD970" s="168"/>
      <c r="BE970" s="168"/>
      <c r="BF970" s="168"/>
    </row>
    <row r="971" spans="54:58" ht="12">
      <c r="BB971" s="168"/>
      <c r="BC971" s="168"/>
      <c r="BD971" s="168"/>
      <c r="BE971" s="168"/>
      <c r="BF971" s="168"/>
    </row>
    <row r="972" spans="54:58" ht="12">
      <c r="BB972" s="168"/>
      <c r="BC972" s="168"/>
      <c r="BD972" s="168"/>
      <c r="BE972" s="168"/>
      <c r="BF972" s="168"/>
    </row>
    <row r="973" spans="54:58" ht="12">
      <c r="BB973" s="168"/>
      <c r="BC973" s="168"/>
      <c r="BD973" s="168"/>
      <c r="BE973" s="168"/>
      <c r="BF973" s="168"/>
    </row>
    <row r="974" spans="54:58" ht="12">
      <c r="BB974" s="168"/>
      <c r="BC974" s="168"/>
      <c r="BD974" s="168"/>
      <c r="BE974" s="168"/>
      <c r="BF974" s="168"/>
    </row>
    <row r="975" spans="54:58" ht="12">
      <c r="BB975" s="168"/>
      <c r="BC975" s="168"/>
      <c r="BD975" s="168"/>
      <c r="BE975" s="168"/>
      <c r="BF975" s="168"/>
    </row>
    <row r="976" spans="54:58" ht="12">
      <c r="BB976" s="168"/>
      <c r="BC976" s="168"/>
      <c r="BD976" s="168"/>
      <c r="BE976" s="168"/>
      <c r="BF976" s="168"/>
    </row>
    <row r="977" spans="54:58" ht="12">
      <c r="BB977" s="168"/>
      <c r="BC977" s="168"/>
      <c r="BD977" s="168"/>
      <c r="BE977" s="168"/>
      <c r="BF977" s="168"/>
    </row>
    <row r="978" spans="54:58" ht="12">
      <c r="BB978" s="168"/>
      <c r="BC978" s="168"/>
      <c r="BD978" s="168"/>
      <c r="BE978" s="168"/>
      <c r="BF978" s="168"/>
    </row>
    <row r="979" spans="54:58" ht="12">
      <c r="BB979" s="168"/>
      <c r="BC979" s="168"/>
      <c r="BD979" s="168"/>
      <c r="BE979" s="168"/>
      <c r="BF979" s="168"/>
    </row>
    <row r="980" spans="54:58" ht="12">
      <c r="BB980" s="168"/>
      <c r="BC980" s="168"/>
      <c r="BD980" s="168"/>
      <c r="BE980" s="168"/>
      <c r="BF980" s="168"/>
    </row>
    <row r="981" spans="54:58" ht="12">
      <c r="BB981" s="168"/>
      <c r="BC981" s="168"/>
      <c r="BD981" s="168"/>
      <c r="BE981" s="168"/>
      <c r="BF981" s="168"/>
    </row>
    <row r="982" spans="54:58" ht="12">
      <c r="BB982" s="168"/>
      <c r="BC982" s="168"/>
      <c r="BD982" s="168"/>
      <c r="BE982" s="168"/>
      <c r="BF982" s="168"/>
    </row>
    <row r="983" spans="54:58" ht="12">
      <c r="BB983" s="168"/>
      <c r="BC983" s="168"/>
      <c r="BD983" s="168"/>
      <c r="BE983" s="168"/>
      <c r="BF983" s="168"/>
    </row>
    <row r="984" spans="54:58" ht="12">
      <c r="BB984" s="168"/>
      <c r="BC984" s="168"/>
      <c r="BD984" s="168"/>
      <c r="BE984" s="168"/>
      <c r="BF984" s="168"/>
    </row>
    <row r="985" spans="54:58" ht="12">
      <c r="BB985" s="168"/>
      <c r="BC985" s="168"/>
      <c r="BD985" s="168"/>
      <c r="BE985" s="168"/>
      <c r="BF985" s="168"/>
    </row>
    <row r="986" spans="54:58" ht="12">
      <c r="BB986" s="168"/>
      <c r="BC986" s="168"/>
      <c r="BD986" s="168"/>
      <c r="BE986" s="168"/>
      <c r="BF986" s="168"/>
    </row>
    <row r="987" spans="54:58" ht="12">
      <c r="BB987" s="168"/>
      <c r="BC987" s="168"/>
      <c r="BD987" s="168"/>
      <c r="BE987" s="168"/>
      <c r="BF987" s="168"/>
    </row>
    <row r="988" spans="54:58" ht="12">
      <c r="BB988" s="168"/>
      <c r="BC988" s="168"/>
      <c r="BD988" s="168"/>
      <c r="BE988" s="168"/>
      <c r="BF988" s="168"/>
    </row>
    <row r="989" spans="54:58" ht="12">
      <c r="BB989" s="168"/>
      <c r="BC989" s="168"/>
      <c r="BD989" s="168"/>
      <c r="BE989" s="168"/>
      <c r="BF989" s="168"/>
    </row>
    <row r="990" spans="54:58" ht="12">
      <c r="BB990" s="168"/>
      <c r="BC990" s="168"/>
      <c r="BD990" s="168"/>
      <c r="BE990" s="168"/>
      <c r="BF990" s="168"/>
    </row>
    <row r="991" spans="54:58" ht="12">
      <c r="BB991" s="168"/>
      <c r="BC991" s="168"/>
      <c r="BD991" s="168"/>
      <c r="BE991" s="168"/>
      <c r="BF991" s="168"/>
    </row>
    <row r="992" spans="54:58" ht="12">
      <c r="BB992" s="168"/>
      <c r="BC992" s="168"/>
      <c r="BD992" s="168"/>
      <c r="BE992" s="168"/>
      <c r="BF992" s="168"/>
    </row>
    <row r="993" spans="54:58" ht="12">
      <c r="BB993" s="168"/>
      <c r="BC993" s="168"/>
      <c r="BD993" s="168"/>
      <c r="BE993" s="168"/>
      <c r="BF993" s="168"/>
    </row>
    <row r="994" spans="54:58" ht="12">
      <c r="BB994" s="168"/>
      <c r="BC994" s="168"/>
      <c r="BD994" s="168"/>
      <c r="BE994" s="168"/>
      <c r="BF994" s="168"/>
    </row>
    <row r="995" spans="54:58" ht="12">
      <c r="BB995" s="168"/>
      <c r="BC995" s="168"/>
      <c r="BD995" s="168"/>
      <c r="BE995" s="168"/>
      <c r="BF995" s="168"/>
    </row>
    <row r="996" spans="54:58" ht="12">
      <c r="BB996" s="168"/>
      <c r="BC996" s="168"/>
      <c r="BD996" s="168"/>
      <c r="BE996" s="168"/>
      <c r="BF996" s="168"/>
    </row>
    <row r="997" spans="54:58" ht="12">
      <c r="BB997" s="168"/>
      <c r="BC997" s="168"/>
      <c r="BD997" s="168"/>
      <c r="BE997" s="168"/>
      <c r="BF997" s="168"/>
    </row>
    <row r="998" spans="54:58" ht="12">
      <c r="BB998" s="168"/>
      <c r="BC998" s="168"/>
      <c r="BD998" s="168"/>
      <c r="BE998" s="168"/>
      <c r="BF998" s="168"/>
    </row>
    <row r="999" spans="54:58" ht="12">
      <c r="BB999" s="168"/>
      <c r="BC999" s="168"/>
      <c r="BD999" s="168"/>
      <c r="BE999" s="168"/>
      <c r="BF999" s="168"/>
    </row>
    <row r="1000" spans="54:58" ht="12">
      <c r="BB1000" s="168"/>
      <c r="BC1000" s="168"/>
      <c r="BD1000" s="168"/>
      <c r="BE1000" s="168"/>
      <c r="BF1000" s="168"/>
    </row>
    <row r="1001" spans="54:58" ht="12">
      <c r="BB1001" s="168"/>
      <c r="BC1001" s="168"/>
      <c r="BD1001" s="168"/>
      <c r="BE1001" s="168"/>
      <c r="BF1001" s="168"/>
    </row>
    <row r="1002" spans="54:58" ht="12">
      <c r="BB1002" s="168"/>
      <c r="BC1002" s="168"/>
      <c r="BD1002" s="168"/>
      <c r="BE1002" s="168"/>
      <c r="BF1002" s="168"/>
    </row>
    <row r="1003" spans="54:58" ht="12">
      <c r="BB1003" s="168"/>
      <c r="BC1003" s="168"/>
      <c r="BD1003" s="168"/>
      <c r="BE1003" s="168"/>
      <c r="BF1003" s="168"/>
    </row>
    <row r="1004" spans="54:58" ht="12">
      <c r="BB1004" s="168"/>
      <c r="BC1004" s="168"/>
      <c r="BD1004" s="168"/>
      <c r="BE1004" s="168"/>
      <c r="BF1004" s="168"/>
    </row>
    <row r="1005" spans="54:58" ht="12">
      <c r="BB1005" s="168"/>
      <c r="BC1005" s="168"/>
      <c r="BD1005" s="168"/>
      <c r="BE1005" s="168"/>
      <c r="BF1005" s="168"/>
    </row>
    <row r="1006" spans="54:58" ht="12">
      <c r="BB1006" s="168"/>
      <c r="BC1006" s="168"/>
      <c r="BD1006" s="168"/>
      <c r="BE1006" s="168"/>
      <c r="BF1006" s="168"/>
    </row>
    <row r="1007" spans="54:58" ht="12">
      <c r="BB1007" s="168"/>
      <c r="BC1007" s="168"/>
      <c r="BD1007" s="168"/>
      <c r="BE1007" s="168"/>
      <c r="BF1007" s="168"/>
    </row>
    <row r="1008" spans="54:58" ht="12">
      <c r="BB1008" s="168"/>
      <c r="BC1008" s="168"/>
      <c r="BD1008" s="168"/>
      <c r="BE1008" s="168"/>
      <c r="BF1008" s="168"/>
    </row>
    <row r="1009" spans="54:58" ht="12">
      <c r="BB1009" s="168"/>
      <c r="BC1009" s="168"/>
      <c r="BD1009" s="168"/>
      <c r="BE1009" s="168"/>
      <c r="BF1009" s="168"/>
    </row>
    <row r="1010" spans="54:58" ht="12">
      <c r="BB1010" s="168"/>
      <c r="BC1010" s="168"/>
      <c r="BD1010" s="168"/>
      <c r="BE1010" s="168"/>
      <c r="BF1010" s="168"/>
    </row>
    <row r="1011" spans="54:58" ht="12">
      <c r="BB1011" s="168"/>
      <c r="BC1011" s="168"/>
      <c r="BD1011" s="168"/>
      <c r="BE1011" s="168"/>
      <c r="BF1011" s="168"/>
    </row>
    <row r="1012" spans="54:58" ht="12">
      <c r="BB1012" s="168"/>
      <c r="BC1012" s="168"/>
      <c r="BD1012" s="168"/>
      <c r="BE1012" s="168"/>
      <c r="BF1012" s="168"/>
    </row>
    <row r="1013" spans="54:58" ht="12">
      <c r="BB1013" s="168"/>
      <c r="BC1013" s="168"/>
      <c r="BD1013" s="168"/>
      <c r="BE1013" s="168"/>
      <c r="BF1013" s="168"/>
    </row>
    <row r="1014" spans="54:58" ht="12">
      <c r="BB1014" s="168"/>
      <c r="BC1014" s="168"/>
      <c r="BD1014" s="168"/>
      <c r="BE1014" s="168"/>
      <c r="BF1014" s="168"/>
    </row>
    <row r="1015" spans="54:58" ht="12">
      <c r="BB1015" s="168"/>
      <c r="BC1015" s="168"/>
      <c r="BD1015" s="168"/>
      <c r="BE1015" s="168"/>
      <c r="BF1015" s="168"/>
    </row>
    <row r="1016" spans="54:58" ht="12">
      <c r="BB1016" s="168"/>
      <c r="BC1016" s="168"/>
      <c r="BD1016" s="168"/>
      <c r="BE1016" s="168"/>
      <c r="BF1016" s="168"/>
    </row>
    <row r="1017" spans="54:58" ht="12">
      <c r="BB1017" s="168"/>
      <c r="BC1017" s="168"/>
      <c r="BD1017" s="168"/>
      <c r="BE1017" s="168"/>
      <c r="BF1017" s="168"/>
    </row>
    <row r="1018" spans="54:58" ht="12">
      <c r="BB1018" s="168"/>
      <c r="BC1018" s="168"/>
      <c r="BD1018" s="168"/>
      <c r="BE1018" s="168"/>
      <c r="BF1018" s="168"/>
    </row>
    <row r="1019" spans="54:58" ht="12">
      <c r="BB1019" s="168"/>
      <c r="BC1019" s="168"/>
      <c r="BD1019" s="168"/>
      <c r="BE1019" s="168"/>
      <c r="BF1019" s="168"/>
    </row>
    <row r="1020" spans="54:58" ht="12">
      <c r="BB1020" s="168"/>
      <c r="BC1020" s="168"/>
      <c r="BD1020" s="168"/>
      <c r="BE1020" s="168"/>
      <c r="BF1020" s="168"/>
    </row>
    <row r="1021" spans="54:58" ht="12">
      <c r="BB1021" s="168"/>
      <c r="BC1021" s="168"/>
      <c r="BD1021" s="168"/>
      <c r="BE1021" s="168"/>
      <c r="BF1021" s="168"/>
    </row>
    <row r="1022" spans="54:58" ht="12">
      <c r="BB1022" s="168"/>
      <c r="BC1022" s="168"/>
      <c r="BD1022" s="168"/>
      <c r="BE1022" s="168"/>
      <c r="BF1022" s="168"/>
    </row>
    <row r="1023" spans="54:58" ht="12">
      <c r="BB1023" s="168"/>
      <c r="BC1023" s="168"/>
      <c r="BD1023" s="168"/>
      <c r="BE1023" s="168"/>
      <c r="BF1023" s="168"/>
    </row>
    <row r="1024" spans="54:58" ht="12">
      <c r="BB1024" s="168"/>
      <c r="BC1024" s="168"/>
      <c r="BD1024" s="168"/>
      <c r="BE1024" s="168"/>
      <c r="BF1024" s="168"/>
    </row>
    <row r="1025" spans="54:58" ht="12">
      <c r="BB1025" s="168"/>
      <c r="BC1025" s="168"/>
      <c r="BD1025" s="168"/>
      <c r="BE1025" s="168"/>
      <c r="BF1025" s="168"/>
    </row>
    <row r="1026" spans="54:58" ht="12">
      <c r="BB1026" s="168"/>
      <c r="BC1026" s="168"/>
      <c r="BD1026" s="168"/>
      <c r="BE1026" s="168"/>
      <c r="BF1026" s="168"/>
    </row>
    <row r="1027" spans="54:58" ht="12">
      <c r="BB1027" s="168"/>
      <c r="BC1027" s="168"/>
      <c r="BD1027" s="168"/>
      <c r="BE1027" s="168"/>
      <c r="BF1027" s="168"/>
    </row>
    <row r="1028" spans="54:58" ht="12">
      <c r="BB1028" s="168"/>
      <c r="BC1028" s="168"/>
      <c r="BD1028" s="168"/>
      <c r="BE1028" s="168"/>
      <c r="BF1028" s="168"/>
    </row>
    <row r="1029" spans="54:58" ht="12">
      <c r="BB1029" s="168"/>
      <c r="BC1029" s="168"/>
      <c r="BD1029" s="168"/>
      <c r="BE1029" s="168"/>
      <c r="BF1029" s="168"/>
    </row>
    <row r="1030" spans="54:58" ht="12">
      <c r="BB1030" s="168"/>
      <c r="BC1030" s="168"/>
      <c r="BD1030" s="168"/>
      <c r="BE1030" s="168"/>
      <c r="BF1030" s="168"/>
    </row>
    <row r="1031" spans="54:58" ht="12">
      <c r="BB1031" s="168"/>
      <c r="BC1031" s="168"/>
      <c r="BD1031" s="168"/>
      <c r="BE1031" s="168"/>
      <c r="BF1031" s="168"/>
    </row>
    <row r="1032" spans="54:58" ht="12">
      <c r="BB1032" s="168"/>
      <c r="BC1032" s="168"/>
      <c r="BD1032" s="168"/>
      <c r="BE1032" s="168"/>
      <c r="BF1032" s="168"/>
    </row>
    <row r="1033" spans="54:58" ht="12">
      <c r="BB1033" s="168"/>
      <c r="BC1033" s="168"/>
      <c r="BD1033" s="168"/>
      <c r="BE1033" s="168"/>
      <c r="BF1033" s="168"/>
    </row>
    <row r="1034" spans="54:58" ht="12">
      <c r="BB1034" s="168"/>
      <c r="BC1034" s="168"/>
      <c r="BD1034" s="168"/>
      <c r="BE1034" s="168"/>
      <c r="BF1034" s="168"/>
    </row>
    <row r="1035" spans="54:58" ht="12">
      <c r="BB1035" s="168"/>
      <c r="BC1035" s="168"/>
      <c r="BD1035" s="168"/>
      <c r="BE1035" s="168"/>
      <c r="BF1035" s="168"/>
    </row>
    <row r="1036" spans="54:58" ht="12">
      <c r="BB1036" s="168"/>
      <c r="BC1036" s="168"/>
      <c r="BD1036" s="168"/>
      <c r="BE1036" s="168"/>
      <c r="BF1036" s="168"/>
    </row>
    <row r="1037" spans="54:58" ht="12">
      <c r="BB1037" s="168"/>
      <c r="BC1037" s="168"/>
      <c r="BD1037" s="168"/>
      <c r="BE1037" s="168"/>
      <c r="BF1037" s="168"/>
    </row>
    <row r="1038" spans="54:58" ht="12">
      <c r="BB1038" s="168"/>
      <c r="BC1038" s="168"/>
      <c r="BD1038" s="168"/>
      <c r="BE1038" s="168"/>
      <c r="BF1038" s="168"/>
    </row>
    <row r="1039" spans="54:58" ht="12">
      <c r="BB1039" s="168"/>
      <c r="BC1039" s="168"/>
      <c r="BD1039" s="168"/>
      <c r="BE1039" s="168"/>
      <c r="BF1039" s="168"/>
    </row>
    <row r="1040" spans="54:58" ht="12">
      <c r="BB1040" s="168"/>
      <c r="BC1040" s="168"/>
      <c r="BD1040" s="168"/>
      <c r="BE1040" s="168"/>
      <c r="BF1040" s="168"/>
    </row>
    <row r="1041" spans="54:58" ht="12">
      <c r="BB1041" s="168"/>
      <c r="BC1041" s="168"/>
      <c r="BD1041" s="168"/>
      <c r="BE1041" s="168"/>
      <c r="BF1041" s="168"/>
    </row>
    <row r="1042" spans="54:58" ht="12">
      <c r="BB1042" s="168"/>
      <c r="BC1042" s="168"/>
      <c r="BD1042" s="168"/>
      <c r="BE1042" s="168"/>
      <c r="BF1042" s="168"/>
    </row>
    <row r="1043" spans="54:58" ht="12">
      <c r="BB1043" s="168"/>
      <c r="BC1043" s="168"/>
      <c r="BD1043" s="168"/>
      <c r="BE1043" s="168"/>
      <c r="BF1043" s="168"/>
    </row>
    <row r="1044" spans="54:58" ht="12">
      <c r="BB1044" s="168"/>
      <c r="BC1044" s="168"/>
      <c r="BD1044" s="168"/>
      <c r="BE1044" s="168"/>
      <c r="BF1044" s="168"/>
    </row>
    <row r="1045" spans="54:58" ht="12">
      <c r="BB1045" s="168"/>
      <c r="BC1045" s="168"/>
      <c r="BD1045" s="168"/>
      <c r="BE1045" s="168"/>
      <c r="BF1045" s="168"/>
    </row>
    <row r="1046" spans="54:58" ht="12">
      <c r="BB1046" s="168"/>
      <c r="BC1046" s="168"/>
      <c r="BD1046" s="168"/>
      <c r="BE1046" s="168"/>
      <c r="BF1046" s="168"/>
    </row>
    <row r="1047" spans="54:58" ht="12">
      <c r="BB1047" s="168"/>
      <c r="BC1047" s="168"/>
      <c r="BD1047" s="168"/>
      <c r="BE1047" s="168"/>
      <c r="BF1047" s="168"/>
    </row>
    <row r="1048" spans="54:58" ht="12">
      <c r="BB1048" s="168"/>
      <c r="BC1048" s="168"/>
      <c r="BD1048" s="168"/>
      <c r="BE1048" s="168"/>
      <c r="BF1048" s="168"/>
    </row>
    <row r="1049" spans="54:58" ht="12">
      <c r="BB1049" s="168"/>
      <c r="BC1049" s="168"/>
      <c r="BD1049" s="168"/>
      <c r="BE1049" s="168"/>
      <c r="BF1049" s="168"/>
    </row>
    <row r="1050" spans="54:58" ht="12">
      <c r="BB1050" s="168"/>
      <c r="BC1050" s="168"/>
      <c r="BD1050" s="168"/>
      <c r="BE1050" s="168"/>
      <c r="BF1050" s="168"/>
    </row>
    <row r="1051" spans="54:58" ht="12">
      <c r="BB1051" s="168"/>
      <c r="BC1051" s="168"/>
      <c r="BD1051" s="168"/>
      <c r="BE1051" s="168"/>
      <c r="BF1051" s="168"/>
    </row>
    <row r="1052" spans="54:58" ht="12">
      <c r="BB1052" s="168"/>
      <c r="BC1052" s="168"/>
      <c r="BD1052" s="168"/>
      <c r="BE1052" s="168"/>
      <c r="BF1052" s="168"/>
    </row>
    <row r="1053" spans="54:58" ht="12">
      <c r="BB1053" s="168"/>
      <c r="BC1053" s="168"/>
      <c r="BD1053" s="168"/>
      <c r="BE1053" s="168"/>
      <c r="BF1053" s="168"/>
    </row>
    <row r="1054" spans="54:58" ht="12">
      <c r="BB1054" s="168"/>
      <c r="BC1054" s="168"/>
      <c r="BD1054" s="168"/>
      <c r="BE1054" s="168"/>
      <c r="BF1054" s="168"/>
    </row>
    <row r="1055" spans="54:58" ht="12">
      <c r="BB1055" s="168"/>
      <c r="BC1055" s="168"/>
      <c r="BD1055" s="168"/>
      <c r="BE1055" s="168"/>
      <c r="BF1055" s="168"/>
    </row>
    <row r="1056" spans="54:58" ht="12">
      <c r="BB1056" s="168"/>
      <c r="BC1056" s="168"/>
      <c r="BD1056" s="168"/>
      <c r="BE1056" s="168"/>
      <c r="BF1056" s="168"/>
    </row>
    <row r="1057" spans="54:58" ht="12">
      <c r="BB1057" s="168"/>
      <c r="BC1057" s="168"/>
      <c r="BD1057" s="168"/>
      <c r="BE1057" s="168"/>
      <c r="BF1057" s="168"/>
    </row>
    <row r="1058" spans="54:58" ht="12">
      <c r="BB1058" s="168"/>
      <c r="BC1058" s="168"/>
      <c r="BD1058" s="168"/>
      <c r="BE1058" s="168"/>
      <c r="BF1058" s="168"/>
    </row>
    <row r="1059" spans="54:58" ht="12">
      <c r="BB1059" s="168"/>
      <c r="BC1059" s="168"/>
      <c r="BD1059" s="168"/>
      <c r="BE1059" s="168"/>
      <c r="BF1059" s="168"/>
    </row>
    <row r="1060" spans="54:58" ht="12">
      <c r="BB1060" s="168"/>
      <c r="BC1060" s="168"/>
      <c r="BD1060" s="168"/>
      <c r="BE1060" s="168"/>
      <c r="BF1060" s="168"/>
    </row>
    <row r="1061" spans="54:58" ht="12">
      <c r="BB1061" s="168"/>
      <c r="BC1061" s="168"/>
      <c r="BD1061" s="168"/>
      <c r="BE1061" s="168"/>
      <c r="BF1061" s="168"/>
    </row>
    <row r="1062" spans="54:58" ht="12">
      <c r="BB1062" s="168"/>
      <c r="BC1062" s="168"/>
      <c r="BD1062" s="168"/>
      <c r="BE1062" s="168"/>
      <c r="BF1062" s="168"/>
    </row>
    <row r="1063" spans="54:58" ht="12">
      <c r="BB1063" s="168"/>
      <c r="BC1063" s="168"/>
      <c r="BD1063" s="168"/>
      <c r="BE1063" s="168"/>
      <c r="BF1063" s="168"/>
    </row>
    <row r="1064" spans="54:58" ht="12">
      <c r="BB1064" s="168"/>
      <c r="BC1064" s="168"/>
      <c r="BD1064" s="168"/>
      <c r="BE1064" s="168"/>
      <c r="BF1064" s="168"/>
    </row>
    <row r="1065" spans="54:58" ht="12">
      <c r="BB1065" s="168"/>
      <c r="BC1065" s="168"/>
      <c r="BD1065" s="168"/>
      <c r="BE1065" s="168"/>
      <c r="BF1065" s="168"/>
    </row>
    <row r="1066" spans="54:58" ht="12">
      <c r="BB1066" s="168"/>
      <c r="BC1066" s="168"/>
      <c r="BD1066" s="168"/>
      <c r="BE1066" s="168"/>
      <c r="BF1066" s="168"/>
    </row>
    <row r="1067" spans="54:58" ht="12">
      <c r="BB1067" s="168"/>
      <c r="BC1067" s="168"/>
      <c r="BD1067" s="168"/>
      <c r="BE1067" s="168"/>
      <c r="BF1067" s="168"/>
    </row>
    <row r="1068" spans="54:58" ht="12">
      <c r="BB1068" s="168"/>
      <c r="BC1068" s="168"/>
      <c r="BD1068" s="168"/>
      <c r="BE1068" s="168"/>
      <c r="BF1068" s="168"/>
    </row>
    <row r="1069" spans="54:58" ht="12">
      <c r="BB1069" s="168"/>
      <c r="BC1069" s="168"/>
      <c r="BD1069" s="168"/>
      <c r="BE1069" s="168"/>
      <c r="BF1069" s="168"/>
    </row>
    <row r="1070" spans="54:58" ht="12">
      <c r="BB1070" s="168"/>
      <c r="BC1070" s="168"/>
      <c r="BD1070" s="168"/>
      <c r="BE1070" s="168"/>
      <c r="BF1070" s="168"/>
    </row>
    <row r="1071" spans="54:58" ht="12">
      <c r="BB1071" s="168"/>
      <c r="BC1071" s="168"/>
      <c r="BD1071" s="168"/>
      <c r="BE1071" s="168"/>
      <c r="BF1071" s="168"/>
    </row>
    <row r="1072" spans="54:58" ht="12">
      <c r="BB1072" s="168"/>
      <c r="BC1072" s="168"/>
      <c r="BD1072" s="168"/>
      <c r="BE1072" s="168"/>
      <c r="BF1072" s="168"/>
    </row>
    <row r="1073" spans="54:58" ht="12">
      <c r="BB1073" s="168"/>
      <c r="BC1073" s="168"/>
      <c r="BD1073" s="168"/>
      <c r="BE1073" s="168"/>
      <c r="BF1073" s="168"/>
    </row>
    <row r="1074" spans="54:58" ht="12">
      <c r="BB1074" s="168"/>
      <c r="BC1074" s="168"/>
      <c r="BD1074" s="168"/>
      <c r="BE1074" s="168"/>
      <c r="BF1074" s="168"/>
    </row>
    <row r="1075" spans="54:58" ht="12">
      <c r="BB1075" s="168"/>
      <c r="BC1075" s="168"/>
      <c r="BD1075" s="168"/>
      <c r="BE1075" s="168"/>
      <c r="BF1075" s="168"/>
    </row>
    <row r="1076" spans="54:58" ht="12">
      <c r="BB1076" s="168"/>
      <c r="BC1076" s="168"/>
      <c r="BD1076" s="168"/>
      <c r="BE1076" s="168"/>
      <c r="BF1076" s="168"/>
    </row>
    <row r="1077" spans="54:58" ht="12">
      <c r="BB1077" s="168"/>
      <c r="BC1077" s="168"/>
      <c r="BD1077" s="168"/>
      <c r="BE1077" s="168"/>
      <c r="BF1077" s="168"/>
    </row>
    <row r="1078" spans="54:58" ht="12">
      <c r="BB1078" s="168"/>
      <c r="BC1078" s="168"/>
      <c r="BD1078" s="168"/>
      <c r="BE1078" s="168"/>
      <c r="BF1078" s="168"/>
    </row>
    <row r="1079" spans="54:58" ht="12">
      <c r="BB1079" s="168"/>
      <c r="BC1079" s="168"/>
      <c r="BD1079" s="168"/>
      <c r="BE1079" s="168"/>
      <c r="BF1079" s="168"/>
    </row>
    <row r="1080" spans="54:58" ht="12">
      <c r="BB1080" s="168"/>
      <c r="BC1080" s="168"/>
      <c r="BD1080" s="168"/>
      <c r="BE1080" s="168"/>
      <c r="BF1080" s="168"/>
    </row>
    <row r="1081" spans="54:58" ht="12">
      <c r="BB1081" s="168"/>
      <c r="BC1081" s="168"/>
      <c r="BD1081" s="168"/>
      <c r="BE1081" s="168"/>
      <c r="BF1081" s="168"/>
    </row>
    <row r="1082" spans="54:58" ht="12">
      <c r="BB1082" s="168"/>
      <c r="BC1082" s="168"/>
      <c r="BD1082" s="168"/>
      <c r="BE1082" s="168"/>
      <c r="BF1082" s="168"/>
    </row>
    <row r="1083" spans="54:58" ht="12">
      <c r="BB1083" s="168"/>
      <c r="BC1083" s="168"/>
      <c r="BD1083" s="168"/>
      <c r="BE1083" s="168"/>
      <c r="BF1083" s="168"/>
    </row>
    <row r="1084" spans="54:58" ht="12">
      <c r="BB1084" s="168"/>
      <c r="BC1084" s="168"/>
      <c r="BD1084" s="168"/>
      <c r="BE1084" s="168"/>
      <c r="BF1084" s="168"/>
    </row>
    <row r="1085" spans="54:58" ht="12">
      <c r="BB1085" s="168"/>
      <c r="BC1085" s="168"/>
      <c r="BD1085" s="168"/>
      <c r="BE1085" s="168"/>
      <c r="BF1085" s="168"/>
    </row>
    <row r="1086" spans="54:58" ht="12">
      <c r="BB1086" s="168"/>
      <c r="BC1086" s="168"/>
      <c r="BD1086" s="168"/>
      <c r="BE1086" s="168"/>
      <c r="BF1086" s="168"/>
    </row>
    <row r="1087" spans="54:58" ht="12">
      <c r="BB1087" s="168"/>
      <c r="BC1087" s="168"/>
      <c r="BD1087" s="168"/>
      <c r="BE1087" s="168"/>
      <c r="BF1087" s="168"/>
    </row>
    <row r="1088" spans="54:58" ht="12">
      <c r="BB1088" s="168"/>
      <c r="BC1088" s="168"/>
      <c r="BD1088" s="168"/>
      <c r="BE1088" s="168"/>
      <c r="BF1088" s="168"/>
    </row>
    <row r="1089" spans="54:58" ht="12">
      <c r="BB1089" s="168"/>
      <c r="BC1089" s="168"/>
      <c r="BD1089" s="168"/>
      <c r="BE1089" s="168"/>
      <c r="BF1089" s="168"/>
    </row>
    <row r="1090" spans="54:58" ht="12">
      <c r="BB1090" s="168"/>
      <c r="BC1090" s="168"/>
      <c r="BD1090" s="168"/>
      <c r="BE1090" s="168"/>
      <c r="BF1090" s="168"/>
    </row>
    <row r="1091" spans="54:58" ht="12">
      <c r="BB1091" s="168"/>
      <c r="BC1091" s="168"/>
      <c r="BD1091" s="168"/>
      <c r="BE1091" s="168"/>
      <c r="BF1091" s="168"/>
    </row>
    <row r="1092" spans="54:58" ht="12">
      <c r="BB1092" s="168"/>
      <c r="BC1092" s="168"/>
      <c r="BD1092" s="168"/>
      <c r="BE1092" s="168"/>
      <c r="BF1092" s="168"/>
    </row>
    <row r="1093" spans="54:58" ht="12">
      <c r="BB1093" s="168"/>
      <c r="BC1093" s="168"/>
      <c r="BD1093" s="168"/>
      <c r="BE1093" s="168"/>
      <c r="BF1093" s="168"/>
    </row>
    <row r="1094" spans="54:58" ht="12">
      <c r="BB1094" s="168"/>
      <c r="BC1094" s="168"/>
      <c r="BD1094" s="168"/>
      <c r="BE1094" s="168"/>
      <c r="BF1094" s="168"/>
    </row>
    <row r="1095" spans="54:58" ht="12">
      <c r="BB1095" s="168"/>
      <c r="BC1095" s="168"/>
      <c r="BD1095" s="168"/>
      <c r="BE1095" s="168"/>
      <c r="BF1095" s="168"/>
    </row>
    <row r="1096" spans="54:58" ht="12">
      <c r="BB1096" s="168"/>
      <c r="BC1096" s="168"/>
      <c r="BD1096" s="168"/>
      <c r="BE1096" s="168"/>
      <c r="BF1096" s="168"/>
    </row>
    <row r="1097" spans="54:58" ht="12">
      <c r="BB1097" s="168"/>
      <c r="BC1097" s="168"/>
      <c r="BD1097" s="168"/>
      <c r="BE1097" s="168"/>
      <c r="BF1097" s="168"/>
    </row>
    <row r="1098" spans="54:58" ht="12">
      <c r="BB1098" s="168"/>
      <c r="BC1098" s="168"/>
      <c r="BD1098" s="168"/>
      <c r="BE1098" s="168"/>
      <c r="BF1098" s="168"/>
    </row>
    <row r="1099" spans="54:58" ht="12">
      <c r="BB1099" s="168"/>
      <c r="BC1099" s="168"/>
      <c r="BD1099" s="168"/>
      <c r="BE1099" s="168"/>
      <c r="BF1099" s="168"/>
    </row>
    <row r="1100" spans="54:58" ht="12">
      <c r="BB1100" s="168"/>
      <c r="BC1100" s="168"/>
      <c r="BD1100" s="168"/>
      <c r="BE1100" s="168"/>
      <c r="BF1100" s="168"/>
    </row>
    <row r="1101" spans="54:58" ht="12">
      <c r="BB1101" s="168"/>
      <c r="BC1101" s="168"/>
      <c r="BD1101" s="168"/>
      <c r="BE1101" s="168"/>
      <c r="BF1101" s="168"/>
    </row>
    <row r="1102" spans="54:58" ht="12">
      <c r="BB1102" s="168"/>
      <c r="BC1102" s="168"/>
      <c r="BD1102" s="168"/>
      <c r="BE1102" s="168"/>
      <c r="BF1102" s="168"/>
    </row>
    <row r="1103" spans="54:58" ht="12">
      <c r="BB1103" s="168"/>
      <c r="BC1103" s="168"/>
      <c r="BD1103" s="168"/>
      <c r="BE1103" s="168"/>
      <c r="BF1103" s="168"/>
    </row>
    <row r="1104" spans="54:58" ht="12">
      <c r="BB1104" s="168"/>
      <c r="BC1104" s="168"/>
      <c r="BD1104" s="168"/>
      <c r="BE1104" s="168"/>
      <c r="BF1104" s="168"/>
    </row>
    <row r="1105" spans="54:58" ht="12">
      <c r="BB1105" s="168"/>
      <c r="BC1105" s="168"/>
      <c r="BD1105" s="168"/>
      <c r="BE1105" s="168"/>
      <c r="BF1105" s="168"/>
    </row>
    <row r="1106" spans="54:58" ht="12">
      <c r="BB1106" s="168"/>
      <c r="BC1106" s="168"/>
      <c r="BD1106" s="168"/>
      <c r="BE1106" s="168"/>
      <c r="BF1106" s="168"/>
    </row>
    <row r="1107" spans="54:58" ht="12">
      <c r="BB1107" s="168"/>
      <c r="BC1107" s="168"/>
      <c r="BD1107" s="168"/>
      <c r="BE1107" s="168"/>
      <c r="BF1107" s="168"/>
    </row>
    <row r="1108" spans="54:58" ht="12">
      <c r="BB1108" s="168"/>
      <c r="BC1108" s="168"/>
      <c r="BD1108" s="168"/>
      <c r="BE1108" s="168"/>
      <c r="BF1108" s="168"/>
    </row>
    <row r="1109" spans="54:58" ht="12">
      <c r="BB1109" s="168"/>
      <c r="BC1109" s="168"/>
      <c r="BD1109" s="168"/>
      <c r="BE1109" s="168"/>
      <c r="BF1109" s="168"/>
    </row>
    <row r="1110" spans="54:58" ht="12">
      <c r="BB1110" s="168"/>
      <c r="BC1110" s="168"/>
      <c r="BD1110" s="168"/>
      <c r="BE1110" s="168"/>
      <c r="BF1110" s="168"/>
    </row>
    <row r="1111" spans="54:58" ht="12">
      <c r="BB1111" s="168"/>
      <c r="BC1111" s="168"/>
      <c r="BD1111" s="168"/>
      <c r="BE1111" s="168"/>
      <c r="BF1111" s="168"/>
    </row>
    <row r="1112" spans="54:58" ht="12">
      <c r="BB1112" s="168"/>
      <c r="BC1112" s="168"/>
      <c r="BD1112" s="168"/>
      <c r="BE1112" s="168"/>
      <c r="BF1112" s="168"/>
    </row>
    <row r="1113" spans="54:58" ht="12">
      <c r="BB1113" s="168"/>
      <c r="BC1113" s="168"/>
      <c r="BD1113" s="168"/>
      <c r="BE1113" s="168"/>
      <c r="BF1113" s="168"/>
    </row>
    <row r="1114" spans="54:58" ht="12">
      <c r="BB1114" s="168"/>
      <c r="BC1114" s="168"/>
      <c r="BD1114" s="168"/>
      <c r="BE1114" s="168"/>
      <c r="BF1114" s="168"/>
    </row>
    <row r="1115" spans="54:58" ht="12">
      <c r="BB1115" s="168"/>
      <c r="BC1115" s="168"/>
      <c r="BD1115" s="168"/>
      <c r="BE1115" s="168"/>
      <c r="BF1115" s="168"/>
    </row>
    <row r="1116" spans="54:58" ht="12">
      <c r="BB1116" s="168"/>
      <c r="BC1116" s="168"/>
      <c r="BD1116" s="168"/>
      <c r="BE1116" s="168"/>
      <c r="BF1116" s="168"/>
    </row>
    <row r="1117" spans="54:58" ht="12">
      <c r="BB1117" s="168"/>
      <c r="BC1117" s="168"/>
      <c r="BD1117" s="168"/>
      <c r="BE1117" s="168"/>
      <c r="BF1117" s="168"/>
    </row>
    <row r="1118" spans="54:58" ht="12">
      <c r="BB1118" s="168"/>
      <c r="BC1118" s="168"/>
      <c r="BD1118" s="168"/>
      <c r="BE1118" s="168"/>
      <c r="BF1118" s="168"/>
    </row>
    <row r="1119" spans="54:58" ht="12">
      <c r="BB1119" s="168"/>
      <c r="BC1119" s="168"/>
      <c r="BD1119" s="168"/>
      <c r="BE1119" s="168"/>
      <c r="BF1119" s="168"/>
    </row>
    <row r="1120" spans="54:58" ht="12">
      <c r="BB1120" s="168"/>
      <c r="BC1120" s="168"/>
      <c r="BD1120" s="168"/>
      <c r="BE1120" s="168"/>
      <c r="BF1120" s="168"/>
    </row>
    <row r="1121" spans="54:58" ht="12">
      <c r="BB1121" s="168"/>
      <c r="BC1121" s="168"/>
      <c r="BD1121" s="168"/>
      <c r="BE1121" s="168"/>
      <c r="BF1121" s="168"/>
    </row>
    <row r="1122" spans="54:58" ht="12">
      <c r="BB1122" s="168"/>
      <c r="BC1122" s="168"/>
      <c r="BD1122" s="168"/>
      <c r="BE1122" s="168"/>
      <c r="BF1122" s="168"/>
    </row>
    <row r="1123" spans="54:58" ht="12">
      <c r="BB1123" s="168"/>
      <c r="BC1123" s="168"/>
      <c r="BD1123" s="168"/>
      <c r="BE1123" s="168"/>
      <c r="BF1123" s="168"/>
    </row>
    <row r="1124" spans="54:58" ht="12">
      <c r="BB1124" s="168"/>
      <c r="BC1124" s="168"/>
      <c r="BD1124" s="168"/>
      <c r="BE1124" s="168"/>
      <c r="BF1124" s="168"/>
    </row>
    <row r="1125" spans="54:58" ht="12">
      <c r="BB1125" s="168"/>
      <c r="BC1125" s="168"/>
      <c r="BD1125" s="168"/>
      <c r="BE1125" s="168"/>
      <c r="BF1125" s="168"/>
    </row>
    <row r="1126" spans="54:58" ht="12">
      <c r="BB1126" s="168"/>
      <c r="BC1126" s="168"/>
      <c r="BD1126" s="168"/>
      <c r="BE1126" s="168"/>
      <c r="BF1126" s="168"/>
    </row>
    <row r="1127" spans="54:58" ht="12">
      <c r="BB1127" s="168"/>
      <c r="BC1127" s="168"/>
      <c r="BD1127" s="168"/>
      <c r="BE1127" s="168"/>
      <c r="BF1127" s="168"/>
    </row>
    <row r="1128" spans="54:58" ht="12">
      <c r="BB1128" s="168"/>
      <c r="BC1128" s="168"/>
      <c r="BD1128" s="168"/>
      <c r="BE1128" s="168"/>
      <c r="BF1128" s="168"/>
    </row>
    <row r="1129" spans="54:58" ht="12">
      <c r="BB1129" s="168"/>
      <c r="BC1129" s="168"/>
      <c r="BD1129" s="168"/>
      <c r="BE1129" s="168"/>
      <c r="BF1129" s="168"/>
    </row>
    <row r="1130" spans="54:58" ht="12">
      <c r="BB1130" s="168"/>
      <c r="BC1130" s="168"/>
      <c r="BD1130" s="168"/>
      <c r="BE1130" s="168"/>
      <c r="BF1130" s="168"/>
    </row>
    <row r="1131" spans="54:58" ht="12">
      <c r="BB1131" s="168"/>
      <c r="BC1131" s="168"/>
      <c r="BD1131" s="168"/>
      <c r="BE1131" s="168"/>
      <c r="BF1131" s="168"/>
    </row>
    <row r="1132" spans="54:58" ht="12">
      <c r="BB1132" s="168"/>
      <c r="BC1132" s="168"/>
      <c r="BD1132" s="168"/>
      <c r="BE1132" s="168"/>
      <c r="BF1132" s="168"/>
    </row>
    <row r="1133" spans="54:58" ht="12">
      <c r="BB1133" s="168"/>
      <c r="BC1133" s="168"/>
      <c r="BD1133" s="168"/>
      <c r="BE1133" s="168"/>
      <c r="BF1133" s="168"/>
    </row>
    <row r="1134" spans="54:58" ht="12">
      <c r="BB1134" s="168"/>
      <c r="BC1134" s="168"/>
      <c r="BD1134" s="168"/>
      <c r="BE1134" s="168"/>
      <c r="BF1134" s="168"/>
    </row>
    <row r="1135" spans="54:58" ht="12">
      <c r="BB1135" s="168"/>
      <c r="BC1135" s="168"/>
      <c r="BD1135" s="168"/>
      <c r="BE1135" s="168"/>
      <c r="BF1135" s="168"/>
    </row>
    <row r="1136" spans="54:58" ht="12">
      <c r="BB1136" s="168"/>
      <c r="BC1136" s="168"/>
      <c r="BD1136" s="168"/>
      <c r="BE1136" s="168"/>
      <c r="BF1136" s="168"/>
    </row>
    <row r="1137" spans="54:58" ht="12">
      <c r="BB1137" s="168"/>
      <c r="BC1137" s="168"/>
      <c r="BD1137" s="168"/>
      <c r="BE1137" s="168"/>
      <c r="BF1137" s="168"/>
    </row>
    <row r="1138" spans="54:58" ht="12">
      <c r="BB1138" s="168"/>
      <c r="BC1138" s="168"/>
      <c r="BD1138" s="168"/>
      <c r="BE1138" s="168"/>
      <c r="BF1138" s="168"/>
    </row>
    <row r="1139" spans="54:58" ht="12">
      <c r="BB1139" s="168"/>
      <c r="BC1139" s="168"/>
      <c r="BD1139" s="168"/>
      <c r="BE1139" s="168"/>
      <c r="BF1139" s="168"/>
    </row>
    <row r="1140" spans="54:58" ht="12">
      <c r="BB1140" s="168"/>
      <c r="BC1140" s="168"/>
      <c r="BD1140" s="168"/>
      <c r="BE1140" s="168"/>
      <c r="BF1140" s="168"/>
    </row>
    <row r="1141" spans="54:58" ht="12">
      <c r="BB1141" s="168"/>
      <c r="BC1141" s="168"/>
      <c r="BD1141" s="168"/>
      <c r="BE1141" s="168"/>
      <c r="BF1141" s="168"/>
    </row>
    <row r="1142" spans="54:58" ht="12">
      <c r="BB1142" s="168"/>
      <c r="BC1142" s="168"/>
      <c r="BD1142" s="168"/>
      <c r="BE1142" s="168"/>
      <c r="BF1142" s="168"/>
    </row>
    <row r="1143" spans="54:58" ht="12">
      <c r="BB1143" s="168"/>
      <c r="BC1143" s="168"/>
      <c r="BD1143" s="168"/>
      <c r="BE1143" s="168"/>
      <c r="BF1143" s="168"/>
    </row>
    <row r="1144" spans="54:58" ht="12">
      <c r="BB1144" s="168"/>
      <c r="BC1144" s="168"/>
      <c r="BD1144" s="168"/>
      <c r="BE1144" s="168"/>
      <c r="BF1144" s="168"/>
    </row>
    <row r="1145" spans="54:58" ht="12">
      <c r="BB1145" s="168"/>
      <c r="BC1145" s="168"/>
      <c r="BD1145" s="168"/>
      <c r="BE1145" s="168"/>
      <c r="BF1145" s="168"/>
    </row>
    <row r="1146" spans="54:58" ht="12">
      <c r="BB1146" s="168"/>
      <c r="BC1146" s="168"/>
      <c r="BD1146" s="168"/>
      <c r="BE1146" s="168"/>
      <c r="BF1146" s="168"/>
    </row>
    <row r="1147" spans="54:58" ht="12">
      <c r="BB1147" s="168"/>
      <c r="BC1147" s="168"/>
      <c r="BD1147" s="168"/>
      <c r="BE1147" s="168"/>
      <c r="BF1147" s="168"/>
    </row>
    <row r="1148" spans="54:58" ht="12">
      <c r="BB1148" s="168"/>
      <c r="BC1148" s="168"/>
      <c r="BD1148" s="168"/>
      <c r="BE1148" s="168"/>
      <c r="BF1148" s="168"/>
    </row>
    <row r="1149" spans="54:58" ht="12">
      <c r="BB1149" s="168"/>
      <c r="BC1149" s="168"/>
      <c r="BD1149" s="168"/>
      <c r="BE1149" s="168"/>
      <c r="BF1149" s="168"/>
    </row>
    <row r="1150" spans="54:58" ht="12">
      <c r="BB1150" s="168"/>
      <c r="BC1150" s="168"/>
      <c r="BD1150" s="168"/>
      <c r="BE1150" s="168"/>
      <c r="BF1150" s="168"/>
    </row>
    <row r="1151" spans="54:58" ht="12">
      <c r="BB1151" s="168"/>
      <c r="BC1151" s="168"/>
      <c r="BD1151" s="168"/>
      <c r="BE1151" s="168"/>
      <c r="BF1151" s="168"/>
    </row>
    <row r="1152" spans="54:58" ht="12">
      <c r="BB1152" s="168"/>
      <c r="BC1152" s="168"/>
      <c r="BD1152" s="168"/>
      <c r="BE1152" s="168"/>
      <c r="BF1152" s="168"/>
    </row>
    <row r="1153" spans="54:58" ht="12">
      <c r="BB1153" s="168"/>
      <c r="BC1153" s="168"/>
      <c r="BD1153" s="168"/>
      <c r="BE1153" s="168"/>
      <c r="BF1153" s="168"/>
    </row>
    <row r="1154" spans="54:58" ht="12">
      <c r="BB1154" s="168"/>
      <c r="BC1154" s="168"/>
      <c r="BD1154" s="168"/>
      <c r="BE1154" s="168"/>
      <c r="BF1154" s="168"/>
    </row>
    <row r="1155" spans="54:58" ht="12">
      <c r="BB1155" s="168"/>
      <c r="BC1155" s="168"/>
      <c r="BD1155" s="168"/>
      <c r="BE1155" s="168"/>
      <c r="BF1155" s="168"/>
    </row>
    <row r="1156" spans="54:58" ht="12">
      <c r="BB1156" s="168"/>
      <c r="BC1156" s="168"/>
      <c r="BD1156" s="168"/>
      <c r="BE1156" s="168"/>
      <c r="BF1156" s="168"/>
    </row>
    <row r="1157" spans="54:58" ht="12">
      <c r="BB1157" s="168"/>
      <c r="BC1157" s="168"/>
      <c r="BD1157" s="168"/>
      <c r="BE1157" s="168"/>
      <c r="BF1157" s="168"/>
    </row>
    <row r="1158" spans="54:58" ht="12">
      <c r="BB1158" s="168"/>
      <c r="BC1158" s="168"/>
      <c r="BD1158" s="168"/>
      <c r="BE1158" s="168"/>
      <c r="BF1158" s="168"/>
    </row>
    <row r="1159" spans="54:58" ht="12">
      <c r="BB1159" s="168"/>
      <c r="BC1159" s="168"/>
      <c r="BD1159" s="168"/>
      <c r="BE1159" s="168"/>
      <c r="BF1159" s="168"/>
    </row>
    <row r="1160" spans="54:58" ht="12">
      <c r="BB1160" s="168"/>
      <c r="BC1160" s="168"/>
      <c r="BD1160" s="168"/>
      <c r="BE1160" s="168"/>
      <c r="BF1160" s="168"/>
    </row>
    <row r="1161" spans="54:58" ht="12">
      <c r="BB1161" s="168"/>
      <c r="BC1161" s="168"/>
      <c r="BD1161" s="168"/>
      <c r="BE1161" s="168"/>
      <c r="BF1161" s="168"/>
    </row>
    <row r="1162" spans="54:58" ht="12">
      <c r="BB1162" s="168"/>
      <c r="BC1162" s="168"/>
      <c r="BD1162" s="168"/>
      <c r="BE1162" s="168"/>
      <c r="BF1162" s="168"/>
    </row>
    <row r="1163" spans="54:58" ht="12">
      <c r="BB1163" s="168"/>
      <c r="BC1163" s="168"/>
      <c r="BD1163" s="168"/>
      <c r="BE1163" s="168"/>
      <c r="BF1163" s="168"/>
    </row>
    <row r="1164" spans="54:58" ht="12">
      <c r="BB1164" s="168"/>
      <c r="BC1164" s="168"/>
      <c r="BD1164" s="168"/>
      <c r="BE1164" s="168"/>
      <c r="BF1164" s="168"/>
    </row>
    <row r="1165" spans="54:58" ht="12">
      <c r="BB1165" s="168"/>
      <c r="BC1165" s="168"/>
      <c r="BD1165" s="168"/>
      <c r="BE1165" s="168"/>
      <c r="BF1165" s="168"/>
    </row>
    <row r="1166" spans="54:58" ht="12">
      <c r="BB1166" s="168"/>
      <c r="BC1166" s="168"/>
      <c r="BD1166" s="168"/>
      <c r="BE1166" s="168"/>
      <c r="BF1166" s="168"/>
    </row>
    <row r="1167" spans="54:58" ht="12">
      <c r="BB1167" s="168"/>
      <c r="BC1167" s="168"/>
      <c r="BD1167" s="168"/>
      <c r="BE1167" s="168"/>
      <c r="BF1167" s="168"/>
    </row>
    <row r="1168" spans="54:58" ht="12">
      <c r="BB1168" s="168"/>
      <c r="BC1168" s="168"/>
      <c r="BD1168" s="168"/>
      <c r="BE1168" s="168"/>
      <c r="BF1168" s="168"/>
    </row>
    <row r="1169" spans="54:58" ht="12">
      <c r="BB1169" s="168"/>
      <c r="BC1169" s="168"/>
      <c r="BD1169" s="168"/>
      <c r="BE1169" s="168"/>
      <c r="BF1169" s="168"/>
    </row>
    <row r="1170" spans="54:58" ht="12">
      <c r="BB1170" s="168"/>
      <c r="BC1170" s="168"/>
      <c r="BD1170" s="168"/>
      <c r="BE1170" s="168"/>
      <c r="BF1170" s="168"/>
    </row>
    <row r="1171" spans="54:58" ht="12">
      <c r="BB1171" s="168"/>
      <c r="BC1171" s="168"/>
      <c r="BD1171" s="168"/>
      <c r="BE1171" s="168"/>
      <c r="BF1171" s="168"/>
    </row>
    <row r="1172" spans="54:58" ht="12">
      <c r="BB1172" s="168"/>
      <c r="BC1172" s="168"/>
      <c r="BD1172" s="168"/>
      <c r="BE1172" s="168"/>
      <c r="BF1172" s="168"/>
    </row>
    <row r="1173" spans="54:58" ht="12">
      <c r="BB1173" s="168"/>
      <c r="BC1173" s="168"/>
      <c r="BD1173" s="168"/>
      <c r="BE1173" s="168"/>
      <c r="BF1173" s="168"/>
    </row>
    <row r="1174" spans="54:58" ht="12">
      <c r="BB1174" s="168"/>
      <c r="BC1174" s="168"/>
      <c r="BD1174" s="168"/>
      <c r="BE1174" s="168"/>
      <c r="BF1174" s="168"/>
    </row>
    <row r="1175" spans="54:58" ht="12">
      <c r="BB1175" s="168"/>
      <c r="BC1175" s="168"/>
      <c r="BD1175" s="168"/>
      <c r="BE1175" s="168"/>
      <c r="BF1175" s="168"/>
    </row>
    <row r="1176" spans="54:58" ht="12">
      <c r="BB1176" s="168"/>
      <c r="BC1176" s="168"/>
      <c r="BD1176" s="168"/>
      <c r="BE1176" s="168"/>
      <c r="BF1176" s="168"/>
    </row>
    <row r="1177" spans="54:58" ht="12">
      <c r="BB1177" s="168"/>
      <c r="BC1177" s="168"/>
      <c r="BD1177" s="168"/>
      <c r="BE1177" s="168"/>
      <c r="BF1177" s="168"/>
    </row>
    <row r="1178" spans="54:58" ht="12">
      <c r="BB1178" s="168"/>
      <c r="BC1178" s="168"/>
      <c r="BD1178" s="168"/>
      <c r="BE1178" s="168"/>
      <c r="BF1178" s="168"/>
    </row>
    <row r="1179" spans="54:58" ht="12">
      <c r="BB1179" s="168"/>
      <c r="BC1179" s="168"/>
      <c r="BD1179" s="168"/>
      <c r="BE1179" s="168"/>
      <c r="BF1179" s="168"/>
    </row>
    <row r="1180" spans="54:58" ht="12">
      <c r="BB1180" s="168"/>
      <c r="BC1180" s="168"/>
      <c r="BD1180" s="168"/>
      <c r="BE1180" s="168"/>
      <c r="BF1180" s="168"/>
    </row>
    <row r="1181" spans="54:58" ht="12">
      <c r="BB1181" s="168"/>
      <c r="BC1181" s="168"/>
      <c r="BD1181" s="168"/>
      <c r="BE1181" s="168"/>
      <c r="BF1181" s="168"/>
    </row>
    <row r="1182" spans="54:58" ht="12">
      <c r="BB1182" s="168"/>
      <c r="BC1182" s="168"/>
      <c r="BD1182" s="168"/>
      <c r="BE1182" s="168"/>
      <c r="BF1182" s="168"/>
    </row>
    <row r="1183" spans="54:58" ht="12">
      <c r="BB1183" s="168"/>
      <c r="BC1183" s="168"/>
      <c r="BD1183" s="168"/>
      <c r="BE1183" s="168"/>
      <c r="BF1183" s="168"/>
    </row>
    <row r="1184" spans="54:58" ht="12">
      <c r="BB1184" s="168"/>
      <c r="BC1184" s="168"/>
      <c r="BD1184" s="168"/>
      <c r="BE1184" s="168"/>
      <c r="BF1184" s="168"/>
    </row>
    <row r="1185" spans="54:58" ht="12">
      <c r="BB1185" s="168"/>
      <c r="BC1185" s="168"/>
      <c r="BD1185" s="168"/>
      <c r="BE1185" s="168"/>
      <c r="BF1185" s="168"/>
    </row>
    <row r="1186" spans="54:58" ht="12">
      <c r="BB1186" s="168"/>
      <c r="BC1186" s="168"/>
      <c r="BD1186" s="168"/>
      <c r="BE1186" s="168"/>
      <c r="BF1186" s="168"/>
    </row>
    <row r="1187" spans="54:58" ht="12">
      <c r="BB1187" s="168"/>
      <c r="BC1187" s="168"/>
      <c r="BD1187" s="168"/>
      <c r="BE1187" s="168"/>
      <c r="BF1187" s="168"/>
    </row>
    <row r="1188" spans="54:58" ht="12">
      <c r="BB1188" s="168"/>
      <c r="BC1188" s="168"/>
      <c r="BD1188" s="168"/>
      <c r="BE1188" s="168"/>
      <c r="BF1188" s="168"/>
    </row>
    <row r="1189" spans="54:58" ht="12">
      <c r="BB1189" s="168"/>
      <c r="BC1189" s="168"/>
      <c r="BD1189" s="168"/>
      <c r="BE1189" s="168"/>
      <c r="BF1189" s="168"/>
    </row>
    <row r="1190" spans="54:58" ht="12">
      <c r="BB1190" s="168"/>
      <c r="BC1190" s="168"/>
      <c r="BD1190" s="168"/>
      <c r="BE1190" s="168"/>
      <c r="BF1190" s="168"/>
    </row>
    <row r="1191" spans="54:58" ht="12">
      <c r="BB1191" s="168"/>
      <c r="BC1191" s="168"/>
      <c r="BD1191" s="168"/>
      <c r="BE1191" s="168"/>
      <c r="BF1191" s="168"/>
    </row>
    <row r="1192" spans="54:58" ht="12">
      <c r="BB1192" s="168"/>
      <c r="BC1192" s="168"/>
      <c r="BD1192" s="168"/>
      <c r="BE1192" s="168"/>
      <c r="BF1192" s="168"/>
    </row>
    <row r="1193" spans="54:58" ht="12">
      <c r="BB1193" s="168"/>
      <c r="BC1193" s="168"/>
      <c r="BD1193" s="168"/>
      <c r="BE1193" s="168"/>
      <c r="BF1193" s="168"/>
    </row>
    <row r="1194" spans="54:58" ht="12">
      <c r="BB1194" s="168"/>
      <c r="BC1194" s="168"/>
      <c r="BD1194" s="168"/>
      <c r="BE1194" s="168"/>
      <c r="BF1194" s="168"/>
    </row>
    <row r="1195" spans="54:58" ht="12">
      <c r="BB1195" s="168"/>
      <c r="BC1195" s="168"/>
      <c r="BD1195" s="168"/>
      <c r="BE1195" s="168"/>
      <c r="BF1195" s="168"/>
    </row>
    <row r="1196" spans="54:58" ht="12">
      <c r="BB1196" s="168"/>
      <c r="BC1196" s="168"/>
      <c r="BD1196" s="168"/>
      <c r="BE1196" s="168"/>
      <c r="BF1196" s="168"/>
    </row>
    <row r="1197" spans="54:58" ht="12">
      <c r="BB1197" s="168"/>
      <c r="BC1197" s="168"/>
      <c r="BD1197" s="168"/>
      <c r="BE1197" s="168"/>
      <c r="BF1197" s="168"/>
    </row>
    <row r="1198" spans="54:58" ht="12">
      <c r="BB1198" s="168"/>
      <c r="BC1198" s="168"/>
      <c r="BD1198" s="168"/>
      <c r="BE1198" s="168"/>
      <c r="BF1198" s="168"/>
    </row>
    <row r="1199" spans="54:58" ht="12">
      <c r="BB1199" s="168"/>
      <c r="BC1199" s="168"/>
      <c r="BD1199" s="168"/>
      <c r="BE1199" s="168"/>
      <c r="BF1199" s="168"/>
    </row>
    <row r="1200" spans="54:58" ht="12">
      <c r="BB1200" s="168"/>
      <c r="BC1200" s="168"/>
      <c r="BD1200" s="168"/>
      <c r="BE1200" s="168"/>
      <c r="BF1200" s="168"/>
    </row>
    <row r="1201" spans="54:58" ht="12">
      <c r="BB1201" s="168"/>
      <c r="BC1201" s="168"/>
      <c r="BD1201" s="168"/>
      <c r="BE1201" s="168"/>
      <c r="BF1201" s="168"/>
    </row>
    <row r="1202" spans="54:58" ht="12">
      <c r="BB1202" s="168"/>
      <c r="BC1202" s="168"/>
      <c r="BD1202" s="168"/>
      <c r="BE1202" s="168"/>
      <c r="BF1202" s="168"/>
    </row>
    <row r="1203" spans="54:58" ht="12">
      <c r="BB1203" s="168"/>
      <c r="BC1203" s="168"/>
      <c r="BD1203" s="168"/>
      <c r="BE1203" s="168"/>
      <c r="BF1203" s="168"/>
    </row>
    <row r="1204" spans="54:58" ht="12">
      <c r="BB1204" s="168"/>
      <c r="BC1204" s="168"/>
      <c r="BD1204" s="168"/>
      <c r="BE1204" s="168"/>
      <c r="BF1204" s="168"/>
    </row>
    <row r="1205" spans="54:58" ht="12">
      <c r="BB1205" s="168"/>
      <c r="BC1205" s="168"/>
      <c r="BD1205" s="168"/>
      <c r="BE1205" s="168"/>
      <c r="BF1205" s="168"/>
    </row>
    <row r="1206" spans="54:58" ht="12">
      <c r="BB1206" s="168"/>
      <c r="BC1206" s="168"/>
      <c r="BD1206" s="168"/>
      <c r="BE1206" s="168"/>
      <c r="BF1206" s="168"/>
    </row>
    <row r="1207" spans="54:58" ht="12">
      <c r="BB1207" s="168"/>
      <c r="BC1207" s="168"/>
      <c r="BD1207" s="168"/>
      <c r="BE1207" s="168"/>
      <c r="BF1207" s="168"/>
    </row>
    <row r="1208" spans="54:58" ht="12">
      <c r="BB1208" s="168"/>
      <c r="BC1208" s="168"/>
      <c r="BD1208" s="168"/>
      <c r="BE1208" s="168"/>
      <c r="BF1208" s="168"/>
    </row>
    <row r="1209" spans="54:58" ht="12">
      <c r="BB1209" s="168"/>
      <c r="BC1209" s="168"/>
      <c r="BD1209" s="168"/>
      <c r="BE1209" s="168"/>
      <c r="BF1209" s="168"/>
    </row>
    <row r="1210" spans="54:58" ht="12">
      <c r="BB1210" s="168"/>
      <c r="BC1210" s="168"/>
      <c r="BD1210" s="168"/>
      <c r="BE1210" s="168"/>
      <c r="BF1210" s="168"/>
    </row>
    <row r="1211" spans="54:58" ht="12">
      <c r="BB1211" s="168"/>
      <c r="BC1211" s="168"/>
      <c r="BD1211" s="168"/>
      <c r="BE1211" s="168"/>
      <c r="BF1211" s="168"/>
    </row>
    <row r="1212" spans="54:58" ht="12">
      <c r="BB1212" s="168"/>
      <c r="BC1212" s="168"/>
      <c r="BD1212" s="168"/>
      <c r="BE1212" s="168"/>
      <c r="BF1212" s="168"/>
    </row>
    <row r="1213" spans="54:58" ht="12">
      <c r="BB1213" s="168"/>
      <c r="BC1213" s="168"/>
      <c r="BD1213" s="168"/>
      <c r="BE1213" s="168"/>
      <c r="BF1213" s="168"/>
    </row>
    <row r="1214" spans="54:58" ht="12">
      <c r="BB1214" s="168"/>
      <c r="BC1214" s="168"/>
      <c r="BD1214" s="168"/>
      <c r="BE1214" s="168"/>
      <c r="BF1214" s="168"/>
    </row>
    <row r="1215" spans="54:58" ht="12">
      <c r="BB1215" s="168"/>
      <c r="BC1215" s="168"/>
      <c r="BD1215" s="168"/>
      <c r="BE1215" s="168"/>
      <c r="BF1215" s="168"/>
    </row>
    <row r="1216" spans="54:58" ht="12">
      <c r="BB1216" s="168"/>
      <c r="BC1216" s="168"/>
      <c r="BD1216" s="168"/>
      <c r="BE1216" s="168"/>
      <c r="BF1216" s="168"/>
    </row>
    <row r="1217" spans="54:58" ht="12">
      <c r="BB1217" s="168"/>
      <c r="BC1217" s="168"/>
      <c r="BD1217" s="168"/>
      <c r="BE1217" s="168"/>
      <c r="BF1217" s="168"/>
    </row>
    <row r="1218" spans="54:58" ht="12">
      <c r="BB1218" s="168"/>
      <c r="BC1218" s="168"/>
      <c r="BD1218" s="168"/>
      <c r="BE1218" s="168"/>
      <c r="BF1218" s="168"/>
    </row>
    <row r="1219" spans="54:58" ht="12">
      <c r="BB1219" s="168"/>
      <c r="BC1219" s="168"/>
      <c r="BD1219" s="168"/>
      <c r="BE1219" s="168"/>
      <c r="BF1219" s="168"/>
    </row>
    <row r="1220" spans="54:58" ht="12">
      <c r="BB1220" s="168"/>
      <c r="BC1220" s="168"/>
      <c r="BD1220" s="168"/>
      <c r="BE1220" s="168"/>
      <c r="BF1220" s="168"/>
    </row>
    <row r="1221" spans="54:58" ht="12">
      <c r="BB1221" s="168"/>
      <c r="BC1221" s="168"/>
      <c r="BD1221" s="168"/>
      <c r="BE1221" s="168"/>
      <c r="BF1221" s="168"/>
    </row>
    <row r="1222" spans="54:58" ht="12">
      <c r="BB1222" s="168"/>
      <c r="BC1222" s="168"/>
      <c r="BD1222" s="168"/>
      <c r="BE1222" s="168"/>
      <c r="BF1222" s="168"/>
    </row>
    <row r="1223" spans="54:58" ht="12">
      <c r="BB1223" s="168"/>
      <c r="BC1223" s="168"/>
      <c r="BD1223" s="168"/>
      <c r="BE1223" s="168"/>
      <c r="BF1223" s="168"/>
    </row>
    <row r="1224" spans="54:58" ht="12">
      <c r="BB1224" s="168"/>
      <c r="BC1224" s="168"/>
      <c r="BD1224" s="168"/>
      <c r="BE1224" s="168"/>
      <c r="BF1224" s="168"/>
    </row>
    <row r="1225" spans="54:58" ht="12">
      <c r="BB1225" s="168"/>
      <c r="BC1225" s="168"/>
      <c r="BD1225" s="168"/>
      <c r="BE1225" s="168"/>
      <c r="BF1225" s="168"/>
    </row>
    <row r="1226" spans="54:58" ht="12">
      <c r="BB1226" s="168"/>
      <c r="BC1226" s="168"/>
      <c r="BD1226" s="168"/>
      <c r="BE1226" s="168"/>
      <c r="BF1226" s="168"/>
    </row>
    <row r="1227" spans="54:58" ht="12">
      <c r="BB1227" s="168"/>
      <c r="BC1227" s="168"/>
      <c r="BD1227" s="168"/>
      <c r="BE1227" s="168"/>
      <c r="BF1227" s="168"/>
    </row>
    <row r="1228" spans="54:58" ht="12">
      <c r="BB1228" s="168"/>
      <c r="BC1228" s="168"/>
      <c r="BD1228" s="168"/>
      <c r="BE1228" s="168"/>
      <c r="BF1228" s="168"/>
    </row>
    <row r="1229" spans="54:58" ht="12">
      <c r="BB1229" s="168"/>
      <c r="BC1229" s="168"/>
      <c r="BD1229" s="168"/>
      <c r="BE1229" s="168"/>
      <c r="BF1229" s="168"/>
    </row>
    <row r="1230" spans="54:58" ht="12">
      <c r="BB1230" s="168"/>
      <c r="BC1230" s="168"/>
      <c r="BD1230" s="168"/>
      <c r="BE1230" s="168"/>
      <c r="BF1230" s="168"/>
    </row>
    <row r="1231" spans="54:58" ht="12">
      <c r="BB1231" s="168"/>
      <c r="BC1231" s="168"/>
      <c r="BD1231" s="168"/>
      <c r="BE1231" s="168"/>
      <c r="BF1231" s="168"/>
    </row>
    <row r="1232" spans="54:58" ht="12">
      <c r="BB1232" s="168"/>
      <c r="BC1232" s="168"/>
      <c r="BD1232" s="168"/>
      <c r="BE1232" s="168"/>
      <c r="BF1232" s="168"/>
    </row>
    <row r="1233" spans="54:58" ht="12">
      <c r="BB1233" s="168"/>
      <c r="BC1233" s="168"/>
      <c r="BD1233" s="168"/>
      <c r="BE1233" s="168"/>
      <c r="BF1233" s="168"/>
    </row>
    <row r="1234" spans="54:58" ht="12">
      <c r="BB1234" s="168"/>
      <c r="BC1234" s="168"/>
      <c r="BD1234" s="168"/>
      <c r="BE1234" s="168"/>
      <c r="BF1234" s="168"/>
    </row>
    <row r="1235" spans="54:58" ht="12">
      <c r="BB1235" s="168"/>
      <c r="BC1235" s="168"/>
      <c r="BD1235" s="168"/>
      <c r="BE1235" s="168"/>
      <c r="BF1235" s="168"/>
    </row>
    <row r="1236" spans="54:58" ht="12">
      <c r="BB1236" s="168"/>
      <c r="BC1236" s="168"/>
      <c r="BD1236" s="168"/>
      <c r="BE1236" s="168"/>
      <c r="BF1236" s="168"/>
    </row>
    <row r="1237" spans="54:58" ht="12">
      <c r="BB1237" s="168"/>
      <c r="BC1237" s="168"/>
      <c r="BD1237" s="168"/>
      <c r="BE1237" s="168"/>
      <c r="BF1237" s="168"/>
    </row>
    <row r="1238" spans="54:58" ht="12">
      <c r="BB1238" s="168"/>
      <c r="BC1238" s="168"/>
      <c r="BD1238" s="168"/>
      <c r="BE1238" s="168"/>
      <c r="BF1238" s="168"/>
    </row>
    <row r="1239" spans="54:58" ht="12">
      <c r="BB1239" s="168"/>
      <c r="BC1239" s="168"/>
      <c r="BD1239" s="168"/>
      <c r="BE1239" s="168"/>
      <c r="BF1239" s="168"/>
    </row>
    <row r="1240" spans="54:58" ht="12">
      <c r="BB1240" s="168"/>
      <c r="BC1240" s="168"/>
      <c r="BD1240" s="168"/>
      <c r="BE1240" s="168"/>
      <c r="BF1240" s="168"/>
    </row>
    <row r="1241" spans="54:58" ht="12">
      <c r="BB1241" s="168"/>
      <c r="BC1241" s="168"/>
      <c r="BD1241" s="168"/>
      <c r="BE1241" s="168"/>
      <c r="BF1241" s="168"/>
    </row>
    <row r="1242" spans="54:58" ht="12">
      <c r="BB1242" s="168"/>
      <c r="BC1242" s="168"/>
      <c r="BD1242" s="168"/>
      <c r="BE1242" s="168"/>
      <c r="BF1242" s="168"/>
    </row>
    <row r="1243" spans="54:58" ht="12">
      <c r="BB1243" s="168"/>
      <c r="BC1243" s="168"/>
      <c r="BD1243" s="168"/>
      <c r="BE1243" s="168"/>
      <c r="BF1243" s="168"/>
    </row>
    <row r="1244" spans="54:58" ht="12">
      <c r="BB1244" s="168"/>
      <c r="BC1244" s="168"/>
      <c r="BD1244" s="168"/>
      <c r="BE1244" s="168"/>
      <c r="BF1244" s="168"/>
    </row>
    <row r="1245" spans="54:58" ht="12">
      <c r="BB1245" s="168"/>
      <c r="BC1245" s="168"/>
      <c r="BD1245" s="168"/>
      <c r="BE1245" s="168"/>
      <c r="BF1245" s="168"/>
    </row>
    <row r="1246" spans="54:58" ht="12">
      <c r="BB1246" s="168"/>
      <c r="BC1246" s="168"/>
      <c r="BD1246" s="168"/>
      <c r="BE1246" s="168"/>
      <c r="BF1246" s="168"/>
    </row>
    <row r="1247" spans="54:58" ht="12">
      <c r="BB1247" s="168"/>
      <c r="BC1247" s="168"/>
      <c r="BD1247" s="168"/>
      <c r="BE1247" s="168"/>
      <c r="BF1247" s="168"/>
    </row>
    <row r="1248" spans="54:58" ht="12">
      <c r="BB1248" s="168"/>
      <c r="BC1248" s="168"/>
      <c r="BD1248" s="168"/>
      <c r="BE1248" s="168"/>
      <c r="BF1248" s="168"/>
    </row>
    <row r="1249" spans="54:58" ht="12">
      <c r="BB1249" s="168"/>
      <c r="BC1249" s="168"/>
      <c r="BD1249" s="168"/>
      <c r="BE1249" s="168"/>
      <c r="BF1249" s="168"/>
    </row>
    <row r="1250" spans="54:58" ht="12">
      <c r="BB1250" s="168"/>
      <c r="BC1250" s="168"/>
      <c r="BD1250" s="168"/>
      <c r="BE1250" s="168"/>
      <c r="BF1250" s="168"/>
    </row>
    <row r="1251" spans="54:58" ht="12">
      <c r="BB1251" s="168"/>
      <c r="BC1251" s="168"/>
      <c r="BD1251" s="168"/>
      <c r="BE1251" s="168"/>
      <c r="BF1251" s="168"/>
    </row>
    <row r="1252" spans="54:58" ht="12">
      <c r="BB1252" s="168"/>
      <c r="BC1252" s="168"/>
      <c r="BD1252" s="168"/>
      <c r="BE1252" s="168"/>
      <c r="BF1252" s="168"/>
    </row>
    <row r="1253" spans="54:58" ht="12">
      <c r="BB1253" s="168"/>
      <c r="BC1253" s="168"/>
      <c r="BD1253" s="168"/>
      <c r="BE1253" s="168"/>
      <c r="BF1253" s="168"/>
    </row>
    <row r="1254" spans="54:58" ht="12">
      <c r="BB1254" s="168"/>
      <c r="BC1254" s="168"/>
      <c r="BD1254" s="168"/>
      <c r="BE1254" s="168"/>
      <c r="BF1254" s="168"/>
    </row>
    <row r="1255" spans="54:58" ht="12">
      <c r="BB1255" s="168"/>
      <c r="BC1255" s="168"/>
      <c r="BD1255" s="168"/>
      <c r="BE1255" s="168"/>
      <c r="BF1255" s="168"/>
    </row>
    <row r="1256" spans="54:58" ht="12">
      <c r="BB1256" s="168"/>
      <c r="BC1256" s="168"/>
      <c r="BD1256" s="168"/>
      <c r="BE1256" s="168"/>
      <c r="BF1256" s="168"/>
    </row>
    <row r="1257" spans="54:58" ht="12">
      <c r="BB1257" s="168"/>
      <c r="BC1257" s="168"/>
      <c r="BD1257" s="168"/>
      <c r="BE1257" s="168"/>
      <c r="BF1257" s="168"/>
    </row>
    <row r="1258" spans="54:58" ht="12">
      <c r="BB1258" s="168"/>
      <c r="BC1258" s="168"/>
      <c r="BD1258" s="168"/>
      <c r="BE1258" s="168"/>
      <c r="BF1258" s="168"/>
    </row>
    <row r="1259" spans="54:58" ht="12">
      <c r="BB1259" s="168"/>
      <c r="BC1259" s="168"/>
      <c r="BD1259" s="168"/>
      <c r="BE1259" s="168"/>
      <c r="BF1259" s="168"/>
    </row>
    <row r="1260" spans="54:58" ht="12">
      <c r="BB1260" s="168"/>
      <c r="BC1260" s="168"/>
      <c r="BD1260" s="168"/>
      <c r="BE1260" s="168"/>
      <c r="BF1260" s="168"/>
    </row>
    <row r="1261" spans="54:58" ht="12">
      <c r="BB1261" s="168"/>
      <c r="BC1261" s="168"/>
      <c r="BD1261" s="168"/>
      <c r="BE1261" s="168"/>
      <c r="BF1261" s="168"/>
    </row>
    <row r="1262" spans="54:58" ht="12">
      <c r="BB1262" s="168"/>
      <c r="BC1262" s="168"/>
      <c r="BD1262" s="168"/>
      <c r="BE1262" s="168"/>
      <c r="BF1262" s="168"/>
    </row>
    <row r="1263" spans="54:58" ht="12">
      <c r="BB1263" s="168"/>
      <c r="BC1263" s="168"/>
      <c r="BD1263" s="168"/>
      <c r="BE1263" s="168"/>
      <c r="BF1263" s="168"/>
    </row>
    <row r="1264" spans="54:58" ht="12">
      <c r="BB1264" s="168"/>
      <c r="BC1264" s="168"/>
      <c r="BD1264" s="168"/>
      <c r="BE1264" s="168"/>
      <c r="BF1264" s="168"/>
    </row>
    <row r="1265" spans="54:58" ht="12">
      <c r="BB1265" s="168"/>
      <c r="BC1265" s="168"/>
      <c r="BD1265" s="168"/>
      <c r="BE1265" s="168"/>
      <c r="BF1265" s="168"/>
    </row>
    <row r="1266" spans="54:58" ht="12">
      <c r="BB1266" s="168"/>
      <c r="BC1266" s="168"/>
      <c r="BD1266" s="168"/>
      <c r="BE1266" s="168"/>
      <c r="BF1266" s="168"/>
    </row>
    <row r="1267" spans="54:58" ht="12">
      <c r="BB1267" s="168"/>
      <c r="BC1267" s="168"/>
      <c r="BD1267" s="168"/>
      <c r="BE1267" s="168"/>
      <c r="BF1267" s="168"/>
    </row>
    <row r="1268" spans="54:58" ht="12">
      <c r="BB1268" s="168"/>
      <c r="BC1268" s="168"/>
      <c r="BD1268" s="168"/>
      <c r="BE1268" s="168"/>
      <c r="BF1268" s="168"/>
    </row>
    <row r="1269" spans="54:58" ht="12">
      <c r="BB1269" s="168"/>
      <c r="BC1269" s="168"/>
      <c r="BD1269" s="168"/>
      <c r="BE1269" s="168"/>
      <c r="BF1269" s="168"/>
    </row>
    <row r="1270" spans="54:58" ht="12">
      <c r="BB1270" s="168"/>
      <c r="BC1270" s="168"/>
      <c r="BD1270" s="168"/>
      <c r="BE1270" s="168"/>
      <c r="BF1270" s="168"/>
    </row>
    <row r="1271" spans="54:58" ht="12">
      <c r="BB1271" s="168"/>
      <c r="BC1271" s="168"/>
      <c r="BD1271" s="168"/>
      <c r="BE1271" s="168"/>
      <c r="BF1271" s="168"/>
    </row>
    <row r="1272" spans="54:58" ht="12">
      <c r="BB1272" s="168"/>
      <c r="BC1272" s="168"/>
      <c r="BD1272" s="168"/>
      <c r="BE1272" s="168"/>
      <c r="BF1272" s="168"/>
    </row>
    <row r="1273" spans="54:58" ht="12">
      <c r="BB1273" s="168"/>
      <c r="BC1273" s="168"/>
      <c r="BD1273" s="168"/>
      <c r="BE1273" s="168"/>
      <c r="BF1273" s="168"/>
    </row>
    <row r="1274" spans="54:58" ht="12">
      <c r="BB1274" s="168"/>
      <c r="BC1274" s="168"/>
      <c r="BD1274" s="168"/>
      <c r="BE1274" s="168"/>
      <c r="BF1274" s="168"/>
    </row>
    <row r="1275" spans="54:58" ht="12">
      <c r="BB1275" s="168"/>
      <c r="BC1275" s="168"/>
      <c r="BD1275" s="168"/>
      <c r="BE1275" s="168"/>
      <c r="BF1275" s="168"/>
    </row>
    <row r="1276" spans="54:58" ht="12">
      <c r="BB1276" s="168"/>
      <c r="BC1276" s="168"/>
      <c r="BD1276" s="168"/>
      <c r="BE1276" s="168"/>
      <c r="BF1276" s="168"/>
    </row>
    <row r="1277" spans="54:58" ht="12">
      <c r="BB1277" s="168"/>
      <c r="BC1277" s="168"/>
      <c r="BD1277" s="168"/>
      <c r="BE1277" s="168"/>
      <c r="BF1277" s="168"/>
    </row>
    <row r="1278" spans="54:58" ht="12">
      <c r="BB1278" s="168"/>
      <c r="BC1278" s="168"/>
      <c r="BD1278" s="168"/>
      <c r="BE1278" s="168"/>
      <c r="BF1278" s="168"/>
    </row>
    <row r="1279" spans="54:58" ht="12">
      <c r="BB1279" s="168"/>
      <c r="BC1279" s="168"/>
      <c r="BD1279" s="168"/>
      <c r="BE1279" s="168"/>
      <c r="BF1279" s="168"/>
    </row>
    <row r="1280" spans="54:58" ht="12">
      <c r="BB1280" s="168"/>
      <c r="BC1280" s="168"/>
      <c r="BD1280" s="168"/>
      <c r="BE1280" s="168"/>
      <c r="BF1280" s="168"/>
    </row>
    <row r="1281" spans="54:58" ht="12">
      <c r="BB1281" s="168"/>
      <c r="BC1281" s="168"/>
      <c r="BD1281" s="168"/>
      <c r="BE1281" s="168"/>
      <c r="BF1281" s="168"/>
    </row>
    <row r="1282" spans="54:58" ht="12">
      <c r="BB1282" s="168"/>
      <c r="BC1282" s="168"/>
      <c r="BD1282" s="168"/>
      <c r="BE1282" s="168"/>
      <c r="BF1282" s="168"/>
    </row>
    <row r="1283" spans="54:58" ht="12">
      <c r="BB1283" s="168"/>
      <c r="BC1283" s="168"/>
      <c r="BD1283" s="168"/>
      <c r="BE1283" s="168"/>
      <c r="BF1283" s="168"/>
    </row>
    <row r="1284" spans="54:58" ht="12">
      <c r="BB1284" s="168"/>
      <c r="BC1284" s="168"/>
      <c r="BD1284" s="168"/>
      <c r="BE1284" s="168"/>
      <c r="BF1284" s="168"/>
    </row>
    <row r="1285" spans="54:58" ht="12">
      <c r="BB1285" s="168"/>
      <c r="BC1285" s="168"/>
      <c r="BD1285" s="168"/>
      <c r="BE1285" s="168"/>
      <c r="BF1285" s="168"/>
    </row>
    <row r="1286" spans="54:58" ht="12">
      <c r="BB1286" s="168"/>
      <c r="BC1286" s="168"/>
      <c r="BD1286" s="168"/>
      <c r="BE1286" s="168"/>
      <c r="BF1286" s="168"/>
    </row>
    <row r="1287" spans="54:58" ht="12">
      <c r="BB1287" s="168"/>
      <c r="BC1287" s="168"/>
      <c r="BD1287" s="168"/>
      <c r="BE1287" s="168"/>
      <c r="BF1287" s="168"/>
    </row>
    <row r="1288" spans="54:58" ht="12">
      <c r="BB1288" s="168"/>
      <c r="BC1288" s="168"/>
      <c r="BD1288" s="168"/>
      <c r="BE1288" s="168"/>
      <c r="BF1288" s="168"/>
    </row>
    <row r="1289" spans="54:58" ht="12">
      <c r="BB1289" s="168"/>
      <c r="BC1289" s="168"/>
      <c r="BD1289" s="168"/>
      <c r="BE1289" s="168"/>
      <c r="BF1289" s="168"/>
    </row>
    <row r="1290" spans="54:58" ht="12">
      <c r="BB1290" s="168"/>
      <c r="BC1290" s="168"/>
      <c r="BD1290" s="168"/>
      <c r="BE1290" s="168"/>
      <c r="BF1290" s="168"/>
    </row>
    <row r="1291" spans="54:58" ht="12">
      <c r="BB1291" s="168"/>
      <c r="BC1291" s="168"/>
      <c r="BD1291" s="168"/>
      <c r="BE1291" s="168"/>
      <c r="BF1291" s="168"/>
    </row>
    <row r="1292" spans="54:58" ht="12">
      <c r="BB1292" s="168"/>
      <c r="BC1292" s="168"/>
      <c r="BD1292" s="168"/>
      <c r="BE1292" s="168"/>
      <c r="BF1292" s="168"/>
    </row>
    <row r="1293" spans="54:58" ht="12">
      <c r="BB1293" s="168"/>
      <c r="BC1293" s="168"/>
      <c r="BD1293" s="168"/>
      <c r="BE1293" s="168"/>
      <c r="BF1293" s="168"/>
    </row>
    <row r="1294" spans="54:58" ht="12">
      <c r="BB1294" s="168"/>
      <c r="BC1294" s="168"/>
      <c r="BD1294" s="168"/>
      <c r="BE1294" s="168"/>
      <c r="BF1294" s="168"/>
    </row>
    <row r="1295" spans="54:58" ht="12">
      <c r="BB1295" s="168"/>
      <c r="BC1295" s="168"/>
      <c r="BD1295" s="168"/>
      <c r="BE1295" s="168"/>
      <c r="BF1295" s="168"/>
    </row>
    <row r="1296" spans="54:58" ht="12">
      <c r="BB1296" s="168"/>
      <c r="BC1296" s="168"/>
      <c r="BD1296" s="168"/>
      <c r="BE1296" s="168"/>
      <c r="BF1296" s="168"/>
    </row>
    <row r="1297" spans="54:58" ht="12">
      <c r="BB1297" s="168"/>
      <c r="BC1297" s="168"/>
      <c r="BD1297" s="168"/>
      <c r="BE1297" s="168"/>
      <c r="BF1297" s="168"/>
    </row>
    <row r="1298" spans="54:58" ht="12">
      <c r="BB1298" s="168"/>
      <c r="BC1298" s="168"/>
      <c r="BD1298" s="168"/>
      <c r="BE1298" s="168"/>
      <c r="BF1298" s="168"/>
    </row>
    <row r="1299" spans="54:58" ht="12">
      <c r="BB1299" s="168"/>
      <c r="BC1299" s="168"/>
      <c r="BD1299" s="168"/>
      <c r="BE1299" s="168"/>
      <c r="BF1299" s="168"/>
    </row>
    <row r="1300" spans="54:58" ht="12">
      <c r="BB1300" s="168"/>
      <c r="BC1300" s="168"/>
      <c r="BD1300" s="168"/>
      <c r="BE1300" s="168"/>
      <c r="BF1300" s="168"/>
    </row>
    <row r="1301" spans="54:58" ht="12">
      <c r="BB1301" s="168"/>
      <c r="BC1301" s="168"/>
      <c r="BD1301" s="168"/>
      <c r="BE1301" s="168"/>
      <c r="BF1301" s="168"/>
    </row>
    <row r="1302" spans="54:58" ht="12">
      <c r="BB1302" s="168"/>
      <c r="BC1302" s="168"/>
      <c r="BD1302" s="168"/>
      <c r="BE1302" s="168"/>
      <c r="BF1302" s="168"/>
    </row>
    <row r="1303" spans="54:58" ht="12">
      <c r="BB1303" s="168"/>
      <c r="BC1303" s="168"/>
      <c r="BD1303" s="168"/>
      <c r="BE1303" s="168"/>
      <c r="BF1303" s="168"/>
    </row>
    <row r="1304" spans="54:58" ht="12">
      <c r="BB1304" s="168"/>
      <c r="BC1304" s="168"/>
      <c r="BD1304" s="168"/>
      <c r="BE1304" s="168"/>
      <c r="BF1304" s="168"/>
    </row>
    <row r="1305" spans="54:58" ht="12">
      <c r="BB1305" s="168"/>
      <c r="BC1305" s="168"/>
      <c r="BD1305" s="168"/>
      <c r="BE1305" s="168"/>
      <c r="BF1305" s="168"/>
    </row>
    <row r="1306" spans="54:58" ht="12">
      <c r="BB1306" s="168"/>
      <c r="BC1306" s="168"/>
      <c r="BD1306" s="168"/>
      <c r="BE1306" s="168"/>
      <c r="BF1306" s="168"/>
    </row>
    <row r="1307" spans="54:58" ht="12">
      <c r="BB1307" s="168"/>
      <c r="BC1307" s="168"/>
      <c r="BD1307" s="168"/>
      <c r="BE1307" s="168"/>
      <c r="BF1307" s="168"/>
    </row>
    <row r="1308" spans="54:58" ht="12">
      <c r="BB1308" s="168"/>
      <c r="BC1308" s="168"/>
      <c r="BD1308" s="168"/>
      <c r="BE1308" s="168"/>
      <c r="BF1308" s="168"/>
    </row>
    <row r="1309" spans="54:58" ht="12">
      <c r="BB1309" s="168"/>
      <c r="BC1309" s="168"/>
      <c r="BD1309" s="168"/>
      <c r="BE1309" s="168"/>
      <c r="BF1309" s="168"/>
    </row>
    <row r="1310" spans="54:58" ht="12">
      <c r="BB1310" s="168"/>
      <c r="BC1310" s="168"/>
      <c r="BD1310" s="168"/>
      <c r="BE1310" s="168"/>
      <c r="BF1310" s="168"/>
    </row>
    <row r="1311" spans="54:58" ht="12">
      <c r="BB1311" s="168"/>
      <c r="BC1311" s="168"/>
      <c r="BD1311" s="168"/>
      <c r="BE1311" s="168"/>
      <c r="BF1311" s="168"/>
    </row>
    <row r="1312" spans="54:58" ht="12">
      <c r="BB1312" s="168"/>
      <c r="BC1312" s="168"/>
      <c r="BD1312" s="168"/>
      <c r="BE1312" s="168"/>
      <c r="BF1312" s="168"/>
    </row>
    <row r="1313" spans="54:58" ht="12">
      <c r="BB1313" s="168"/>
      <c r="BC1313" s="168"/>
      <c r="BD1313" s="168"/>
      <c r="BE1313" s="168"/>
      <c r="BF1313" s="168"/>
    </row>
    <row r="1314" spans="54:58" ht="12">
      <c r="BB1314" s="168"/>
      <c r="BC1314" s="168"/>
      <c r="BD1314" s="168"/>
      <c r="BE1314" s="168"/>
      <c r="BF1314" s="168"/>
    </row>
    <row r="1315" spans="54:58" ht="12">
      <c r="BB1315" s="168"/>
      <c r="BC1315" s="168"/>
      <c r="BD1315" s="168"/>
      <c r="BE1315" s="168"/>
      <c r="BF1315" s="168"/>
    </row>
    <row r="1316" spans="54:58" ht="12">
      <c r="BB1316" s="168"/>
      <c r="BC1316" s="168"/>
      <c r="BD1316" s="168"/>
      <c r="BE1316" s="168"/>
      <c r="BF1316" s="168"/>
    </row>
    <row r="1317" spans="54:58" ht="12">
      <c r="BB1317" s="168"/>
      <c r="BC1317" s="168"/>
      <c r="BD1317" s="168"/>
      <c r="BE1317" s="168"/>
      <c r="BF1317" s="168"/>
    </row>
    <row r="1318" spans="54:58" ht="12">
      <c r="BB1318" s="168"/>
      <c r="BC1318" s="168"/>
      <c r="BD1318" s="168"/>
      <c r="BE1318" s="168"/>
      <c r="BF1318" s="168"/>
    </row>
    <row r="1319" spans="54:58" ht="12">
      <c r="BB1319" s="168"/>
      <c r="BC1319" s="168"/>
      <c r="BD1319" s="168"/>
      <c r="BE1319" s="168"/>
      <c r="BF1319" s="168"/>
    </row>
    <row r="1320" spans="54:58" ht="12">
      <c r="BB1320" s="168"/>
      <c r="BC1320" s="168"/>
      <c r="BD1320" s="168"/>
      <c r="BE1320" s="168"/>
      <c r="BF1320" s="168"/>
    </row>
    <row r="1321" spans="54:58" ht="12">
      <c r="BB1321" s="168"/>
      <c r="BC1321" s="168"/>
      <c r="BD1321" s="168"/>
      <c r="BE1321" s="168"/>
      <c r="BF1321" s="168"/>
    </row>
    <row r="1322" spans="54:58" ht="12">
      <c r="BB1322" s="168"/>
      <c r="BC1322" s="168"/>
      <c r="BD1322" s="168"/>
      <c r="BE1322" s="168"/>
      <c r="BF1322" s="168"/>
    </row>
    <row r="1323" spans="54:58" ht="12">
      <c r="BB1323" s="168"/>
      <c r="BC1323" s="168"/>
      <c r="BD1323" s="168"/>
      <c r="BE1323" s="168"/>
      <c r="BF1323" s="168"/>
    </row>
    <row r="1324" spans="54:58" ht="12">
      <c r="BB1324" s="168"/>
      <c r="BC1324" s="168"/>
      <c r="BD1324" s="168"/>
      <c r="BE1324" s="168"/>
      <c r="BF1324" s="168"/>
    </row>
    <row r="1325" spans="54:58" ht="12">
      <c r="BB1325" s="168"/>
      <c r="BC1325" s="168"/>
      <c r="BD1325" s="168"/>
      <c r="BE1325" s="168"/>
      <c r="BF1325" s="168"/>
    </row>
    <row r="1326" spans="54:58" ht="12">
      <c r="BB1326" s="168"/>
      <c r="BC1326" s="168"/>
      <c r="BD1326" s="168"/>
      <c r="BE1326" s="168"/>
      <c r="BF1326" s="168"/>
    </row>
    <row r="1327" spans="54:58" ht="12">
      <c r="BB1327" s="168"/>
      <c r="BC1327" s="168"/>
      <c r="BD1327" s="168"/>
      <c r="BE1327" s="168"/>
      <c r="BF1327" s="168"/>
    </row>
    <row r="1328" spans="54:58" ht="12">
      <c r="BB1328" s="168"/>
      <c r="BC1328" s="168"/>
      <c r="BD1328" s="168"/>
      <c r="BE1328" s="168"/>
      <c r="BF1328" s="168"/>
    </row>
    <row r="1329" spans="54:58" ht="12">
      <c r="BB1329" s="168"/>
      <c r="BC1329" s="168"/>
      <c r="BD1329" s="168"/>
      <c r="BE1329" s="168"/>
      <c r="BF1329" s="168"/>
    </row>
    <row r="1330" spans="54:58" ht="12">
      <c r="BB1330" s="168"/>
      <c r="BC1330" s="168"/>
      <c r="BD1330" s="168"/>
      <c r="BE1330" s="168"/>
      <c r="BF1330" s="168"/>
    </row>
    <row r="1331" spans="54:58" ht="12">
      <c r="BB1331" s="168"/>
      <c r="BC1331" s="168"/>
      <c r="BD1331" s="168"/>
      <c r="BE1331" s="168"/>
      <c r="BF1331" s="168"/>
    </row>
    <row r="1332" spans="54:58" ht="12">
      <c r="BB1332" s="168"/>
      <c r="BC1332" s="168"/>
      <c r="BD1332" s="168"/>
      <c r="BE1332" s="168"/>
      <c r="BF1332" s="168"/>
    </row>
    <row r="1333" spans="54:58" ht="12">
      <c r="BB1333" s="168"/>
      <c r="BC1333" s="168"/>
      <c r="BD1333" s="168"/>
      <c r="BE1333" s="168"/>
      <c r="BF1333" s="168"/>
    </row>
    <row r="1334" spans="54:58" ht="12">
      <c r="BB1334" s="168"/>
      <c r="BC1334" s="168"/>
      <c r="BD1334" s="168"/>
      <c r="BE1334" s="168"/>
      <c r="BF1334" s="168"/>
    </row>
    <row r="1335" spans="54:58" ht="12">
      <c r="BB1335" s="168"/>
      <c r="BC1335" s="168"/>
      <c r="BD1335" s="168"/>
      <c r="BE1335" s="168"/>
      <c r="BF1335" s="168"/>
    </row>
    <row r="1336" spans="54:58" ht="12">
      <c r="BB1336" s="168"/>
      <c r="BC1336" s="168"/>
      <c r="BD1336" s="168"/>
      <c r="BE1336" s="168"/>
      <c r="BF1336" s="168"/>
    </row>
    <row r="1337" spans="54:58" ht="12">
      <c r="BB1337" s="168"/>
      <c r="BC1337" s="168"/>
      <c r="BD1337" s="168"/>
      <c r="BE1337" s="168"/>
      <c r="BF1337" s="168"/>
    </row>
    <row r="1338" spans="54:58" ht="12">
      <c r="BB1338" s="168"/>
      <c r="BC1338" s="168"/>
      <c r="BD1338" s="168"/>
      <c r="BE1338" s="168"/>
      <c r="BF1338" s="168"/>
    </row>
    <row r="1339" spans="54:58" ht="12">
      <c r="BB1339" s="168"/>
      <c r="BC1339" s="168"/>
      <c r="BD1339" s="168"/>
      <c r="BE1339" s="168"/>
      <c r="BF1339" s="168"/>
    </row>
    <row r="1340" spans="54:58" ht="12">
      <c r="BB1340" s="168"/>
      <c r="BC1340" s="168"/>
      <c r="BD1340" s="168"/>
      <c r="BE1340" s="168"/>
      <c r="BF1340" s="168"/>
    </row>
    <row r="1341" spans="54:58" ht="12">
      <c r="BB1341" s="168"/>
      <c r="BC1341" s="168"/>
      <c r="BD1341" s="168"/>
      <c r="BE1341" s="168"/>
      <c r="BF1341" s="168"/>
    </row>
    <row r="1342" spans="54:58" ht="12">
      <c r="BB1342" s="168"/>
      <c r="BC1342" s="168"/>
      <c r="BD1342" s="168"/>
      <c r="BE1342" s="168"/>
      <c r="BF1342" s="168"/>
    </row>
    <row r="1343" spans="54:58" ht="12">
      <c r="BB1343" s="168"/>
      <c r="BC1343" s="168"/>
      <c r="BD1343" s="168"/>
      <c r="BE1343" s="168"/>
      <c r="BF1343" s="168"/>
    </row>
    <row r="1344" spans="54:58" ht="12">
      <c r="BB1344" s="168"/>
      <c r="BC1344" s="168"/>
      <c r="BD1344" s="168"/>
      <c r="BE1344" s="168"/>
      <c r="BF1344" s="168"/>
    </row>
    <row r="1345" spans="54:58" ht="12">
      <c r="BB1345" s="168"/>
      <c r="BC1345" s="168"/>
      <c r="BD1345" s="168"/>
      <c r="BE1345" s="168"/>
      <c r="BF1345" s="168"/>
    </row>
    <row r="1346" spans="54:58" ht="12">
      <c r="BB1346" s="168"/>
      <c r="BC1346" s="168"/>
      <c r="BD1346" s="168"/>
      <c r="BE1346" s="168"/>
      <c r="BF1346" s="168"/>
    </row>
    <row r="1347" spans="54:58" ht="12">
      <c r="BB1347" s="168"/>
      <c r="BC1347" s="168"/>
      <c r="BD1347" s="168"/>
      <c r="BE1347" s="168"/>
      <c r="BF1347" s="168"/>
    </row>
    <row r="1348" spans="54:58" ht="12">
      <c r="BB1348" s="168"/>
      <c r="BC1348" s="168"/>
      <c r="BD1348" s="168"/>
      <c r="BE1348" s="168"/>
      <c r="BF1348" s="168"/>
    </row>
    <row r="1349" spans="54:58" ht="12">
      <c r="BB1349" s="168"/>
      <c r="BC1349" s="168"/>
      <c r="BD1349" s="168"/>
      <c r="BE1349" s="168"/>
      <c r="BF1349" s="168"/>
    </row>
    <row r="1350" spans="54:58" ht="12">
      <c r="BB1350" s="168"/>
      <c r="BC1350" s="168"/>
      <c r="BD1350" s="168"/>
      <c r="BE1350" s="168"/>
      <c r="BF1350" s="168"/>
    </row>
  </sheetData>
  <sheetProtection/>
  <autoFilter ref="A7:BF174">
    <sortState ref="A8:BF1350">
      <sortCondition descending="1" sortBy="value" ref="E8:E1350"/>
    </sortState>
  </autoFilter>
  <mergeCells count="16">
    <mergeCell ref="AS6:AU6"/>
    <mergeCell ref="AV6:AX6"/>
    <mergeCell ref="AY6:BA6"/>
    <mergeCell ref="BE6:BE7"/>
    <mergeCell ref="AA6:AC6"/>
    <mergeCell ref="AD6:AF6"/>
    <mergeCell ref="AG6:AI6"/>
    <mergeCell ref="AJ6:AL6"/>
    <mergeCell ref="AM6:AO6"/>
    <mergeCell ref="AP6:AR6"/>
    <mergeCell ref="G6:I6"/>
    <mergeCell ref="J6:L6"/>
    <mergeCell ref="M6:O6"/>
    <mergeCell ref="R6:T6"/>
    <mergeCell ref="U6:W6"/>
    <mergeCell ref="X6:Z6"/>
  </mergeCells>
  <conditionalFormatting sqref="BB1:BB6 BB175:BB65536">
    <cfRule type="cellIs" priority="7" dxfId="7" operator="lessThan" stopIfTrue="1">
      <formula>0</formula>
    </cfRule>
  </conditionalFormatting>
  <conditionalFormatting sqref="BB175:BB65536 BB1:BB7">
    <cfRule type="duplicateValues" priority="6" dxfId="0" stopIfTrue="1">
      <formula>AND(COUNTIF($BB$175:$BB$65536,BB1)+COUNTIF($BB$1:$BB$7,BB1)&gt;1,NOT(ISBLANK(BB1)))</formula>
    </cfRule>
  </conditionalFormatting>
  <conditionalFormatting sqref="D175:D65536 D169:D173 D158:D159 D1:D57 D59:D151">
    <cfRule type="duplicateValues" priority="5" dxfId="0" stopIfTrue="1">
      <formula>AND(COUNTIF($D$175:$D$65536,D1)+COUNTIF($D$169:$D$173,D1)+COUNTIF($D$158:$D$159,D1)+COUNTIF($D$1:$D$57,D1)+COUNTIF($D$59:$D$151,D1)&gt;1,NOT(ISBLANK(D1)))</formula>
    </cfRule>
  </conditionalFormatting>
  <conditionalFormatting sqref="D174">
    <cfRule type="duplicateValues" priority="4" dxfId="0" stopIfTrue="1">
      <formula>AND(COUNTIF($D$174:$D$174,D174)&gt;1,NOT(ISBLANK(D174)))</formula>
    </cfRule>
  </conditionalFormatting>
  <conditionalFormatting sqref="BF174">
    <cfRule type="cellIs" priority="3" dxfId="7" operator="lessThan" stopIfTrue="1">
      <formula>0</formula>
    </cfRule>
  </conditionalFormatting>
  <conditionalFormatting sqref="BF174">
    <cfRule type="duplicateValues" priority="2" dxfId="0" stopIfTrue="1">
      <formula>AND(COUNTIF($BF$174:$BF$174,BF174)&gt;1,NOT(ISBLANK(BF174)))</formula>
    </cfRule>
  </conditionalFormatting>
  <conditionalFormatting sqref="C58:D58">
    <cfRule type="duplicateValues" priority="1" dxfId="0" stopIfTrue="1">
      <formula>AND(COUNTIF($C$58:$D$58,C58)&gt;1,NOT(ISBLANK(C58)))</formula>
    </cfRule>
  </conditionalFormatting>
  <printOptions/>
  <pageMargins left="0.4724409448818898" right="0.11811023622047245" top="0.35433070866141736" bottom="0.35433070866141736" header="0.31496062992125984" footer="0.31496062992125984"/>
  <pageSetup horizontalDpi="600" verticalDpi="600" orientation="landscape"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Haninna Romero Sanchez</dc:creator>
  <cp:keywords/>
  <dc:description/>
  <cp:lastModifiedBy>Haninna Romero Sanchez</cp:lastModifiedBy>
  <dcterms:created xsi:type="dcterms:W3CDTF">2013-07-17T00:32:18Z</dcterms:created>
  <dcterms:modified xsi:type="dcterms:W3CDTF">2013-07-17T00:33:36Z</dcterms:modified>
  <cp:category/>
  <cp:version/>
  <cp:contentType/>
  <cp:contentStatus/>
</cp:coreProperties>
</file>