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0245" windowHeight="7920" tabRatio="859" activeTab="16"/>
  </bookViews>
  <sheets>
    <sheet name="OE.1.1" sheetId="1" r:id="rId1"/>
    <sheet name="OE.1.2" sheetId="2" r:id="rId2"/>
    <sheet name="OE.1.3" sheetId="5" r:id="rId3"/>
    <sheet name="OE.1.4" sheetId="6" r:id="rId4"/>
    <sheet name="OE.1.5" sheetId="7" r:id="rId5"/>
    <sheet name="OE.2.1" sheetId="3" r:id="rId6"/>
    <sheet name="OE.2.2" sheetId="8" r:id="rId7"/>
    <sheet name="OE.2.3" sheetId="9" r:id="rId8"/>
    <sheet name="OE.2.4" sheetId="10" r:id="rId9"/>
    <sheet name="OE.2.5" sheetId="11" r:id="rId10"/>
    <sheet name="OE.3.1" sheetId="13" r:id="rId11"/>
    <sheet name="OE.3.2" sheetId="14" r:id="rId12"/>
    <sheet name="OE.3.3" sheetId="15" r:id="rId13"/>
    <sheet name="OE.4.1" sheetId="16" r:id="rId14"/>
    <sheet name="OE.4.2" sheetId="17" r:id="rId15"/>
    <sheet name="OE.4.3" sheetId="18" r:id="rId16"/>
    <sheet name="OE.4.4" sheetId="19" r:id="rId17"/>
  </sheets>
  <externalReferences>
    <externalReference r:id="rId18"/>
  </externalReferences>
  <definedNames>
    <definedName name="aaaa" localSheetId="2">#REF!</definedName>
    <definedName name="aaaa" localSheetId="3">#REF!</definedName>
    <definedName name="aaaa" localSheetId="4">#REF!</definedName>
    <definedName name="aaaa">#REF!</definedName>
    <definedName name="_xlnm.Print_Area" localSheetId="4">OE.1.5!$A$1:$F$20</definedName>
    <definedName name="_xlnm.Print_Area" localSheetId="7">OE.2.3!$A$1:$F$50</definedName>
    <definedName name="_xlnm.Print_Area" localSheetId="8">OE.2.4!$A$1:$F$11</definedName>
    <definedName name="Prioridad" localSheetId="2">#REF!</definedName>
    <definedName name="Prioridad" localSheetId="3">#REF!</definedName>
    <definedName name="Prioridad" localSheetId="4">#REF!</definedName>
    <definedName name="Prioridad">#REF!</definedName>
    <definedName name="Seleccion" localSheetId="2">#REF!</definedName>
    <definedName name="Seleccion" localSheetId="3">#REF!</definedName>
    <definedName name="Seleccion" localSheetId="4">#REF!</definedName>
    <definedName name="Seleccion">#REF!</definedName>
    <definedName name="TERRITORIO">[1]DATA!$A$59:$A$63</definedName>
    <definedName name="_xlnm.Print_Titles" localSheetId="0">OE.1.1!$5:$6</definedName>
    <definedName name="_xlnm.Print_Titles" localSheetId="1">OE.1.2!$5:$6</definedName>
    <definedName name="_xlnm.Print_Titles" localSheetId="2">OE.1.3!$5:$6</definedName>
    <definedName name="_xlnm.Print_Titles" localSheetId="3">OE.1.4!$5:$6</definedName>
    <definedName name="_xlnm.Print_Titles" localSheetId="4">OE.1.5!$5:$6</definedName>
    <definedName name="_xlnm.Print_Titles" localSheetId="5">OE.2.1!$5:$6</definedName>
    <definedName name="_xlnm.Print_Titles" localSheetId="6">OE.2.2!$5:$6</definedName>
    <definedName name="_xlnm.Print_Titles" localSheetId="7">OE.2.3!$5:$6</definedName>
    <definedName name="_xlnm.Print_Titles" localSheetId="8">OE.2.4!$5:$6</definedName>
    <definedName name="_xlnm.Print_Titles" localSheetId="9">OE.2.5!$2:$6</definedName>
    <definedName name="_xlnm.Print_Titles" localSheetId="10">OE.3.1!$5:$6</definedName>
    <definedName name="_xlnm.Print_Titles" localSheetId="11">OE.3.2!$5:$6</definedName>
    <definedName name="_xlnm.Print_Titles" localSheetId="12">OE.3.3!$2:$6</definedName>
    <definedName name="_xlnm.Print_Titles" localSheetId="13">OE.4.1!$5:$6</definedName>
    <definedName name="_xlnm.Print_Titles" localSheetId="14">OE.4.2!$5:$6</definedName>
    <definedName name="_xlnm.Print_Titles" localSheetId="15">OE.4.3!$5:$6</definedName>
    <definedName name="_xlnm.Print_Titles" localSheetId="16">OE.4.4!$5:$6</definedName>
    <definedName name="UM_Eval_Fisica" localSheetId="2">#REF!</definedName>
    <definedName name="UM_Eval_Fisica" localSheetId="3">#REF!</definedName>
    <definedName name="UM_Eval_Fisica" localSheetId="4">#REF!</definedName>
    <definedName name="UM_Eval_Fisica">#REF!</definedName>
    <definedName name="UM_Pobacion" localSheetId="2">#REF!</definedName>
    <definedName name="UM_Pobacion" localSheetId="3">#REF!</definedName>
    <definedName name="UM_Pobacion" localSheetId="4">#REF!</definedName>
    <definedName name="UM_Pobacion">#REF!</definedName>
  </definedNames>
  <calcPr calcId="145621"/>
</workbook>
</file>

<file path=xl/calcChain.xml><?xml version="1.0" encoding="utf-8"?>
<calcChain xmlns="http://schemas.openxmlformats.org/spreadsheetml/2006/main">
  <c r="F7" i="18" l="1"/>
  <c r="F23" i="5" l="1"/>
  <c r="F7" i="2"/>
  <c r="F75" i="16"/>
  <c r="F348" i="3" l="1"/>
  <c r="F346" i="3"/>
  <c r="F342" i="3"/>
  <c r="F340" i="3"/>
  <c r="F338" i="3"/>
  <c r="F336" i="3"/>
  <c r="F332" i="3"/>
  <c r="F328" i="3"/>
  <c r="F313" i="3"/>
  <c r="F311" i="3"/>
  <c r="F308" i="3"/>
  <c r="F306" i="3"/>
  <c r="F300" i="3"/>
  <c r="F296" i="3"/>
  <c r="F291" i="3"/>
  <c r="F288" i="3"/>
  <c r="F273" i="3" s="1"/>
  <c r="F280" i="3"/>
  <c r="F274" i="3"/>
  <c r="F266" i="3" l="1"/>
  <c r="F251" i="3"/>
  <c r="F252" i="3"/>
  <c r="F248" i="3"/>
  <c r="F241" i="3"/>
  <c r="F235" i="3"/>
  <c r="F225" i="3"/>
  <c r="F214" i="3"/>
  <c r="F199" i="3"/>
  <c r="F189" i="3"/>
  <c r="F181" i="3"/>
  <c r="F178" i="3"/>
  <c r="F357" i="16"/>
  <c r="F370" i="16"/>
  <c r="F366" i="16"/>
  <c r="F358" i="16"/>
  <c r="F132" i="17"/>
  <c r="F133" i="17"/>
  <c r="F320" i="16"/>
  <c r="F339" i="16"/>
  <c r="F344" i="16"/>
  <c r="F330" i="16"/>
  <c r="F309" i="16"/>
  <c r="F293" i="16"/>
  <c r="F286" i="16"/>
  <c r="F285" i="16" s="1"/>
  <c r="F40" i="13"/>
  <c r="F34" i="11"/>
  <c r="F143" i="3"/>
  <c r="F169" i="3"/>
  <c r="F168" i="3" s="1"/>
  <c r="F174" i="3"/>
  <c r="F148" i="3"/>
  <c r="F164" i="3"/>
  <c r="F161" i="3"/>
  <c r="F157" i="3"/>
  <c r="F156" i="3" s="1"/>
  <c r="F139" i="3"/>
  <c r="F137" i="3"/>
  <c r="F135" i="3"/>
  <c r="F129" i="3"/>
  <c r="F126" i="3"/>
  <c r="F123" i="3"/>
  <c r="F121" i="3"/>
  <c r="F114" i="3"/>
  <c r="F110" i="3"/>
  <c r="F107" i="3"/>
  <c r="F104" i="3"/>
  <c r="F142" i="3" l="1"/>
  <c r="F134" i="3"/>
  <c r="F160" i="3"/>
  <c r="F280" i="16"/>
  <c r="F279" i="16" s="1"/>
  <c r="F68" i="19"/>
  <c r="F65" i="19"/>
  <c r="F63" i="19"/>
  <c r="F17" i="19"/>
  <c r="F12" i="19"/>
  <c r="F11" i="19"/>
  <c r="F8" i="19"/>
  <c r="F7" i="19"/>
  <c r="F29" i="18"/>
  <c r="F21" i="18"/>
  <c r="F17" i="18"/>
  <c r="F14" i="18"/>
  <c r="F11" i="18"/>
  <c r="F9" i="18"/>
  <c r="F8" i="18"/>
  <c r="F78" i="17"/>
  <c r="F75" i="17"/>
  <c r="F72" i="17"/>
  <c r="F68" i="17"/>
  <c r="F66" i="17"/>
  <c r="F64" i="17"/>
  <c r="F59" i="17"/>
  <c r="F56" i="17"/>
  <c r="F54" i="17"/>
  <c r="F51" i="17"/>
  <c r="F49" i="17"/>
  <c r="F46" i="17"/>
  <c r="F40" i="17"/>
  <c r="F36" i="17"/>
  <c r="F32" i="17"/>
  <c r="F31" i="17"/>
  <c r="F29" i="17"/>
  <c r="F10" i="17"/>
  <c r="F7" i="17"/>
  <c r="F277" i="16"/>
  <c r="F274" i="16"/>
  <c r="F254" i="16"/>
  <c r="F235" i="16"/>
  <c r="F220" i="16"/>
  <c r="F218" i="16"/>
  <c r="F216" i="16"/>
  <c r="F210" i="16"/>
  <c r="F197" i="16" s="1"/>
  <c r="F182" i="16"/>
  <c r="F175" i="16"/>
  <c r="F169" i="16"/>
  <c r="F168" i="16"/>
  <c r="F167" i="16"/>
  <c r="F166" i="16"/>
  <c r="F165" i="16"/>
  <c r="D165" i="16"/>
  <c r="F164" i="16"/>
  <c r="F158" i="16"/>
  <c r="F156" i="16"/>
  <c r="F151" i="16" s="1"/>
  <c r="D153" i="16"/>
  <c r="F142" i="16"/>
  <c r="F137" i="16"/>
  <c r="F134" i="16" s="1"/>
  <c r="F131" i="16"/>
  <c r="F112" i="16"/>
  <c r="F92" i="16"/>
  <c r="F86" i="16"/>
  <c r="F76" i="16"/>
  <c r="F74" i="16"/>
  <c r="F66" i="16"/>
  <c r="F58" i="16"/>
  <c r="F57" i="16"/>
  <c r="F55" i="16"/>
  <c r="F45" i="16"/>
  <c r="F33" i="16"/>
  <c r="F31" i="16"/>
  <c r="F28" i="16"/>
  <c r="F12" i="16" s="1"/>
  <c r="F18" i="15"/>
  <c r="F14" i="15"/>
  <c r="F9" i="15"/>
  <c r="F8" i="15"/>
  <c r="F7" i="15"/>
  <c r="F40" i="14"/>
  <c r="F39" i="14"/>
  <c r="F36" i="14"/>
  <c r="F33" i="14"/>
  <c r="F30" i="14"/>
  <c r="F29" i="14"/>
  <c r="F16" i="14"/>
  <c r="F12" i="14"/>
  <c r="F9" i="14"/>
  <c r="F8" i="14"/>
  <c r="F7" i="14"/>
  <c r="F26" i="13"/>
  <c r="F25" i="13" s="1"/>
  <c r="F10" i="13"/>
  <c r="F9" i="13" s="1"/>
  <c r="F8" i="13" s="1"/>
  <c r="F7" i="13" s="1"/>
  <c r="F33" i="11"/>
  <c r="F8" i="11"/>
  <c r="F10" i="10"/>
  <c r="F8" i="10"/>
  <c r="F7" i="10"/>
  <c r="F49" i="9"/>
  <c r="F47" i="9"/>
  <c r="F44" i="9"/>
  <c r="F42" i="9"/>
  <c r="F31" i="9"/>
  <c r="F19" i="9"/>
  <c r="F16" i="9"/>
  <c r="F14" i="9"/>
  <c r="F12" i="9"/>
  <c r="F8" i="9"/>
  <c r="F7" i="9"/>
  <c r="F54" i="8"/>
  <c r="F53" i="8"/>
  <c r="F49" i="8"/>
  <c r="F43" i="8"/>
  <c r="F31" i="8"/>
  <c r="F15" i="8"/>
  <c r="F8" i="8"/>
  <c r="F7" i="8"/>
  <c r="F101" i="3"/>
  <c r="F46" i="3" s="1"/>
  <c r="F41" i="3"/>
  <c r="F25" i="3" s="1"/>
  <c r="F20" i="3"/>
  <c r="F19" i="3" s="1"/>
  <c r="F17" i="3"/>
  <c r="F12" i="3"/>
  <c r="F9" i="3" s="1"/>
  <c r="F57" i="7"/>
  <c r="F56" i="7"/>
  <c r="F54" i="7"/>
  <c r="F53" i="7"/>
  <c r="F38" i="7"/>
  <c r="F31" i="7"/>
  <c r="F19" i="7"/>
  <c r="F15" i="7"/>
  <c r="F9" i="7"/>
  <c r="F8" i="7"/>
  <c r="F7" i="7"/>
  <c r="F70" i="6"/>
  <c r="F67" i="6"/>
  <c r="F62" i="6"/>
  <c r="F58" i="6"/>
  <c r="F55" i="6"/>
  <c r="F52" i="6"/>
  <c r="F48" i="6"/>
  <c r="F44" i="6"/>
  <c r="F40" i="6"/>
  <c r="F38" i="6"/>
  <c r="F35" i="6"/>
  <c r="F34" i="6"/>
  <c r="F30" i="6"/>
  <c r="F26" i="6"/>
  <c r="F23" i="6"/>
  <c r="F10" i="6"/>
  <c r="F9" i="6"/>
  <c r="F8" i="6"/>
  <c r="F19" i="5"/>
  <c r="F14" i="5"/>
  <c r="F8" i="5"/>
  <c r="F7" i="5"/>
  <c r="F282" i="2"/>
  <c r="F244" i="2"/>
  <c r="F230" i="2"/>
  <c r="F222" i="2"/>
  <c r="F219" i="2"/>
  <c r="F209" i="2"/>
  <c r="F195" i="2"/>
  <c r="F162" i="2"/>
  <c r="F142" i="2"/>
  <c r="F130" i="2"/>
  <c r="F105" i="2"/>
  <c r="F82" i="2"/>
  <c r="F61" i="2"/>
  <c r="H60" i="2"/>
  <c r="F53" i="2"/>
  <c r="F51" i="2"/>
  <c r="F46" i="2"/>
  <c r="F42" i="2"/>
  <c r="F37" i="2"/>
  <c r="F33" i="2"/>
  <c r="F25" i="2"/>
  <c r="F21" i="2"/>
  <c r="F17" i="2"/>
  <c r="F13" i="2"/>
  <c r="F9" i="2"/>
  <c r="F8" i="2"/>
  <c r="F204" i="1"/>
  <c r="F202" i="1"/>
  <c r="F200" i="1"/>
  <c r="F196" i="1"/>
  <c r="F192" i="1"/>
  <c r="F191" i="1"/>
  <c r="F186" i="1"/>
  <c r="F181" i="1"/>
  <c r="F177" i="1"/>
  <c r="F174" i="1"/>
  <c r="F170" i="1"/>
  <c r="F165" i="1"/>
  <c r="D163" i="1"/>
  <c r="F161" i="1"/>
  <c r="D161" i="1"/>
  <c r="F159" i="1"/>
  <c r="F158" i="1"/>
  <c r="F155" i="1"/>
  <c r="F149" i="1"/>
  <c r="F145" i="1"/>
  <c r="F142" i="1"/>
  <c r="F139" i="1"/>
  <c r="F136" i="1"/>
  <c r="F133" i="1"/>
  <c r="F130" i="1"/>
  <c r="F127" i="1"/>
  <c r="F124" i="1"/>
  <c r="F117" i="1"/>
  <c r="F113" i="1"/>
  <c r="F111" i="1"/>
  <c r="F110" i="1"/>
  <c r="F108" i="1"/>
  <c r="F107" i="1"/>
  <c r="F104" i="1"/>
  <c r="F95" i="1"/>
  <c r="F91" i="1"/>
  <c r="F87" i="1"/>
  <c r="F83" i="1"/>
  <c r="F74" i="1"/>
  <c r="F70" i="1"/>
  <c r="F65" i="1"/>
  <c r="F61" i="1"/>
  <c r="F55" i="1"/>
  <c r="F48" i="1"/>
  <c r="D43" i="1"/>
  <c r="F40" i="1"/>
  <c r="F37" i="1"/>
  <c r="F36" i="1"/>
  <c r="F20" i="1"/>
  <c r="F19" i="1"/>
  <c r="F14" i="1"/>
  <c r="F10" i="1"/>
  <c r="F9" i="1"/>
  <c r="F8" i="1"/>
  <c r="F7" i="1"/>
  <c r="F9" i="17" l="1"/>
  <c r="F47" i="16"/>
  <c r="F234" i="16"/>
  <c r="F174" i="16"/>
  <c r="F163" i="16"/>
  <c r="F133" i="16" s="1"/>
  <c r="F73" i="16" s="1"/>
  <c r="F7" i="11"/>
  <c r="F7" i="3"/>
</calcChain>
</file>

<file path=xl/comments1.xml><?xml version="1.0" encoding="utf-8"?>
<comments xmlns="http://schemas.openxmlformats.org/spreadsheetml/2006/main">
  <authors>
    <author>/-/ GP /-/</author>
  </authors>
  <commentList>
    <comment ref="A251" authorId="0">
      <text>
        <r>
          <rPr>
            <b/>
            <sz val="8"/>
            <color indexed="81"/>
            <rFont val="Tahoma"/>
            <family val="2"/>
          </rPr>
          <t>/-/ GP /-/:</t>
        </r>
        <r>
          <rPr>
            <sz val="8"/>
            <color indexed="81"/>
            <rFont val="Tahoma"/>
            <family val="2"/>
          </rPr>
          <t xml:space="preserve">
Solo  para la sede DRA</t>
        </r>
      </text>
    </comment>
  </commentList>
</comments>
</file>

<file path=xl/comments2.xml><?xml version="1.0" encoding="utf-8"?>
<comments xmlns="http://schemas.openxmlformats.org/spreadsheetml/2006/main">
  <authors>
    <author>lvallejos</author>
  </authors>
  <commentList>
    <comment ref="D203" authorId="0">
      <text>
        <r>
          <rPr>
            <b/>
            <sz val="9"/>
            <color indexed="81"/>
            <rFont val="Tahoma"/>
            <family val="2"/>
          </rPr>
          <t>lvallejos:</t>
        </r>
        <r>
          <rPr>
            <sz val="9"/>
            <color indexed="81"/>
            <rFont val="Tahoma"/>
            <family val="2"/>
          </rPr>
          <t xml:space="preserve">
El seguimiento se realiza cada día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87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Segundo Matta Colunche:
</t>
        </r>
      </text>
    </comment>
  </commentList>
</comments>
</file>

<file path=xl/sharedStrings.xml><?xml version="1.0" encoding="utf-8"?>
<sst xmlns="http://schemas.openxmlformats.org/spreadsheetml/2006/main" count="4750" uniqueCount="2353">
  <si>
    <t>N°</t>
  </si>
  <si>
    <t>NOMBRE DE LA ACTIVIDAD/PROYECTO</t>
  </si>
  <si>
    <t>PROVINCIA</t>
  </si>
  <si>
    <t>UNIDAD DE MEDIDA</t>
  </si>
  <si>
    <t>CANTIDAD ANUAL</t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</si>
  <si>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2.2. Promover el desarrollo turístico, artesanal y exportador del departamento de Cajamarca.</t>
    </r>
  </si>
  <si>
    <r>
      <rPr>
        <b/>
        <sz val="10"/>
        <color theme="1"/>
        <rFont val="Calibri"/>
        <family val="2"/>
        <scheme val="minor"/>
      </rPr>
      <t xml:space="preserve">OBJETIVO ESTRATÉGICO GENERAL       :  </t>
    </r>
    <r>
      <rPr>
        <sz val="10"/>
        <color theme="1"/>
        <rFont val="Calibri"/>
        <family val="2"/>
        <scheme val="minor"/>
      </rPr>
      <t>2. Productores rurales y agentes económicos, impulsados por el Gobierno Regional de Cajamarca, desarrollan competitivamente una estructura productiva diversificada, sostenible, organizados y articulados al mercado en forma sostenible.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</si>
  <si>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2.1. Fomentar la asociatividad con enfoque de mercado y gestión empresarial, promoviendo las cadenas productivas, la investigación y la innovación tecnológica.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</si>
  <si>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1.5. Mejorar el acceso de la población del departamento de Cajamarca a empleos dignos.</t>
    </r>
  </si>
  <si>
    <r>
      <rPr>
        <b/>
        <sz val="10"/>
        <color theme="1"/>
        <rFont val="Calibri"/>
        <family val="2"/>
        <scheme val="minor"/>
      </rPr>
      <t>OBJETIVO ESTRATÉGICO GENERAL       :</t>
    </r>
    <r>
      <rPr>
        <sz val="10"/>
        <color theme="1"/>
        <rFont val="Calibri"/>
        <family val="2"/>
        <scheme val="minor"/>
      </rPr>
      <t xml:space="preserve">  1. La Población del departamento de Cajamarca, principalmente en condición de pobreza y vulnerable, accede a servicios sociales básicos de calidad e igualdad de oportunidades.</t>
    </r>
  </si>
  <si>
    <r>
      <rPr>
        <b/>
        <sz val="10"/>
        <color theme="1"/>
        <rFont val="Calibri"/>
        <family val="2"/>
        <scheme val="minor"/>
      </rPr>
      <t>OBJETIVO ESTRATÉGICO ESPECÍFICO   :  1</t>
    </r>
    <r>
      <rPr>
        <sz val="10"/>
        <color theme="1"/>
        <rFont val="Calibri"/>
        <family val="2"/>
        <scheme val="minor"/>
      </rPr>
      <t>.4. Fortalecer la inclusión social, priorizando al menor y adolescente en situación de abandono y a las personas con discapacidad y promoviendo la igualdad de oportunidades en el departamento de Cajamarca.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</si>
  <si>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1.3. Promover la construcción y mejoramiento de la infraestructura de agua y saneamiento en zonas urbanas y rurales; así como propiciar el acceso a una vivienda digna.</t>
    </r>
  </si>
  <si>
    <r>
      <rPr>
        <b/>
        <sz val="10"/>
        <color theme="1"/>
        <rFont val="Calibri"/>
        <family val="2"/>
        <scheme val="minor"/>
      </rPr>
      <t>OBJETIVO ESTRATÉGICO GENERALE     :</t>
    </r>
    <r>
      <rPr>
        <sz val="10"/>
        <color theme="1"/>
        <rFont val="Calibri"/>
        <family val="2"/>
        <scheme val="minor"/>
      </rPr>
      <t xml:space="preserve">  1. La Población del departamento de Cajamarca, principalmente en condición de pobreza y vulnerable, accede a servicios sociales básicos de calidad e igualdad de oportunidades.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</si>
  <si>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1.2. Población del departamento de Cajamarca, principalmente pobre y vulnerable, accede a servicios integrales de salud de calidad, con enfoque preventivo promocional.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</si>
  <si>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1.1. Población del departamento de Cajamarca accede a educación de calidad y adquieren competencias para una gestión integral del territorio.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</si>
  <si>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2.5. Promover la construcción y mejoramiento de la infraestructura de riego para optimizar el uso del agua, ampliando la frontera agrícola e incrementando la productividad.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</si>
  <si>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</t>
    </r>
    <r>
      <rPr>
        <sz val="10"/>
        <color theme="1"/>
        <rFont val="Calibri"/>
        <family val="2"/>
        <scheme val="minor"/>
      </rPr>
      <t xml:space="preserve"> 2.3. Contribuir a mejorar la infaestructura vial y de telecomunicaciones, para dinamizar la economía y acceso a los servicios básicos.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</si>
  <si>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2.4. Ampliar y mejorar la infraestructura energética, priorizando la electrificación rural para generar valor agregado en la producción local.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</si>
  <si>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 : </t>
    </r>
    <r>
      <rPr>
        <sz val="10"/>
        <color theme="1"/>
        <rFont val="Calibri"/>
        <family val="2"/>
        <scheme val="minor"/>
      </rPr>
      <t xml:space="preserve"> SOCIAL CULTURAL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</si>
  <si>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 SOCIAL CULTURAL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</si>
  <si>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 SOCIAL CULTURAL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</si>
  <si>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</t>
    </r>
    <r>
      <rPr>
        <sz val="10"/>
        <color theme="1"/>
        <rFont val="Calibri"/>
        <family val="2"/>
        <scheme val="minor"/>
      </rPr>
      <t xml:space="preserve"> SOCIAL CULTURAL   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</si>
  <si>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 ECONÓMICO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</si>
  <si>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 </t>
    </r>
    <r>
      <rPr>
        <sz val="10"/>
        <color theme="1"/>
        <rFont val="Calibri"/>
        <family val="2"/>
        <scheme val="minor"/>
      </rPr>
      <t>ECONÓMICO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</si>
  <si>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</t>
    </r>
    <r>
      <rPr>
        <sz val="10"/>
        <color theme="1"/>
        <rFont val="Calibri"/>
        <family val="2"/>
        <scheme val="minor"/>
      </rPr>
      <t xml:space="preserve"> ECONÓMICO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</si>
  <si>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OBJETIVO ESTRATÉGICO GENERAL      :  </t>
    </r>
    <r>
      <rPr>
        <sz val="10"/>
        <color theme="1"/>
        <rFont val="Calibri"/>
        <family val="2"/>
        <scheme val="minor"/>
      </rPr>
      <t>3. Gobierno Regional gestiona y promueve en los actores públicos y privados el uso, ocupación y aprovechamiento sostenible de los RR.NN. y Biodiversidad del Territorio bajo el enfoque de cuenca en concordancia con la ZEE.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</si>
  <si>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: </t>
    </r>
    <r>
      <rPr>
        <sz val="10"/>
        <color theme="1"/>
        <rFont val="Calibri"/>
        <family val="2"/>
        <scheme val="minor"/>
      </rPr>
      <t xml:space="preserve"> AMBIENTAL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</si>
  <si>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OBJETIVO ESTRATÉGICO GENERAL       :  </t>
    </r>
    <r>
      <rPr>
        <sz val="10"/>
        <color theme="1"/>
        <rFont val="Calibri"/>
        <family val="2"/>
        <scheme val="minor"/>
      </rPr>
      <t>3. Gobierno Regional gestiona y promueve en los actores públicos y privados el uso, ocupación y aprovechamiento sostenible de los RR.NN. y Biodiversidad del Territorio bajo el enfoque de cuenca en concordancia con la ZEE.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</si>
  <si>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 </t>
    </r>
    <r>
      <rPr>
        <sz val="10"/>
        <color theme="1"/>
        <rFont val="Calibri"/>
        <family val="2"/>
        <scheme val="minor"/>
      </rPr>
      <t>AMBIENTAL 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</si>
  <si>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OBJETIVO ESTRATÉGICO GENERALE     :  </t>
    </r>
    <r>
      <rPr>
        <sz val="10"/>
        <color theme="1"/>
        <rFont val="Calibri"/>
        <family val="2"/>
        <scheme val="minor"/>
      </rPr>
      <t>3. Gobierno Regional gestiona y promueve en los actores públicos y privados el uso, ocupación y aprovechamiento sostenible de los RR.NN. y Biodiversidad del Territorio bajo el enfoque de cuenca en concordancia con la ZEE.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</si>
  <si>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AMBIENTAL 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</si>
  <si>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4.1. Gobierno Regional de Cajamarca al servicio del ciudadano.</t>
    </r>
  </si>
  <si>
    <r>
      <rPr>
        <b/>
        <sz val="10"/>
        <color theme="1"/>
        <rFont val="Calibri"/>
        <family val="2"/>
        <scheme val="minor"/>
      </rPr>
      <t xml:space="preserve">OBJETIVO ESTRATÉGICO GENERAL       :  </t>
    </r>
    <r>
      <rPr>
        <sz val="10"/>
        <color theme="1"/>
        <rFont val="Calibri"/>
        <family val="2"/>
        <scheme val="minor"/>
      </rPr>
      <t>4. Gobierno Regional de Cajamarca lidera un proceso Democrático de Desarrollo Departamental.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</si>
  <si>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</t>
    </r>
    <r>
      <rPr>
        <sz val="10"/>
        <color theme="1"/>
        <rFont val="Calibri"/>
        <family val="2"/>
        <scheme val="minor"/>
      </rPr>
      <t xml:space="preserve"> INSTITUCIONAL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</si>
  <si>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4.2. Gestión Pública concertadora, participativa y transparente con actores del entorno interno y externo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</si>
  <si>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4.3. Ampliar la participación de la ciudadanía en la gestión del riesgo de desastres departamental.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</si>
  <si>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INSTITUCIONAL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</si>
  <si>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 : </t>
    </r>
    <r>
      <rPr>
        <sz val="10"/>
        <color theme="1"/>
        <rFont val="Calibri"/>
        <family val="2"/>
        <scheme val="minor"/>
      </rPr>
      <t xml:space="preserve"> INSTITUCIONAL                                                                                                       :</t>
    </r>
  </si>
  <si>
    <t>SUB GERENCIA DESARROLLO SOCIAL Y HUMANO</t>
  </si>
  <si>
    <t>Multiprovincial</t>
  </si>
  <si>
    <t>Docentes</t>
  </si>
  <si>
    <t>Talleres</t>
  </si>
  <si>
    <t>COMPONENTE 02. Manejo y aplicación adecuada de estrategias de aprendizaje por los docentes</t>
  </si>
  <si>
    <t>Capacitación a Docentes en Estrategias Metodológicas de Lectura, Escritura y Matemática</t>
  </si>
  <si>
    <t>Guías</t>
  </si>
  <si>
    <t>Ferias</t>
  </si>
  <si>
    <t>Desarrollo de capacidades y asistencia técnica en gestión del riesgo de desastres</t>
  </si>
  <si>
    <t>Cajamarca</t>
  </si>
  <si>
    <t>Persona</t>
  </si>
  <si>
    <t>Implementación de dispositivos de emergencia y acondicionamiento de locales escolares (Adquisición de activos no financieros)</t>
  </si>
  <si>
    <t>Implementación de dispositivos de emergencia y acondicionamiento de locales escolares (Bienes y servicios)</t>
  </si>
  <si>
    <t>Gestión del Programa (PELA)- Asesoramiento y apoyo</t>
  </si>
  <si>
    <t>Acción</t>
  </si>
  <si>
    <t>Aula</t>
  </si>
  <si>
    <t>Asistencia técnica para el incremento de cobertura en Educación Inicial</t>
  </si>
  <si>
    <t>Instancia Intermedia</t>
  </si>
  <si>
    <t>Asistencia técnica para el incremento de cobertura en Educación secundaria</t>
  </si>
  <si>
    <t>Saneamiento físico legal de terrenos para servicios de Educación Inicial</t>
  </si>
  <si>
    <t>Terreno</t>
  </si>
  <si>
    <t>Saneamiento físico legal de los terrenos para II.EE nuevas de Educación Secundaria</t>
  </si>
  <si>
    <t>Promoción y difusión para el fortalecimiento de la demanda de servicios de calidad de Educación Inicial</t>
  </si>
  <si>
    <t>Familia</t>
  </si>
  <si>
    <t>Promoción y difusión para el fortalecimiento de la demanda de servicios de calidad en educación secundaria</t>
  </si>
  <si>
    <t>Contratación oportuna de docentes y pago de planillas a personal de Institutos de Educación Superior Pedagógica</t>
  </si>
  <si>
    <t>Provisión de servicios básicos y mantenimiento a la infraestructura</t>
  </si>
  <si>
    <t>Dirección de asesoramiento</t>
  </si>
  <si>
    <t>Alumno</t>
  </si>
  <si>
    <t>Unidad de costeo</t>
  </si>
  <si>
    <t>Pago de pensiones y beneficios a Cesantes y Jubilados</t>
  </si>
  <si>
    <t>Planilla</t>
  </si>
  <si>
    <t>DIRECCIÓN REGIONAL DE EDUCACIÓN</t>
  </si>
  <si>
    <t>ACTIVIDADES DE LAS UNIDADES DE GESTIÓN EDUCATIVA LOCALES</t>
  </si>
  <si>
    <t>Dirección y asesoramiento</t>
  </si>
  <si>
    <t>Institución Educativa</t>
  </si>
  <si>
    <t>Gestión administrativa</t>
  </si>
  <si>
    <t>Pago de remuneraciones al personal administrativo</t>
  </si>
  <si>
    <t>Acciones administrativa de la Sede</t>
  </si>
  <si>
    <t>Capacitación a docentes</t>
  </si>
  <si>
    <t>Taller</t>
  </si>
  <si>
    <t>Supervisión y monitoreo</t>
  </si>
  <si>
    <t>Visita a docente</t>
  </si>
  <si>
    <t>Visita a I.E.</t>
  </si>
  <si>
    <t>Concursos para la promoción de la educación</t>
  </si>
  <si>
    <t>Evento</t>
  </si>
  <si>
    <t>Campañas de difusión</t>
  </si>
  <si>
    <t>Campañas</t>
  </si>
  <si>
    <t>Gestión del Programa</t>
  </si>
  <si>
    <t>Acompañamiento pedagógico a docentes en aula</t>
  </si>
  <si>
    <t>Institución Educativa Primaria</t>
  </si>
  <si>
    <t>Formador</t>
  </si>
  <si>
    <t>Acompañante</t>
  </si>
  <si>
    <t>Docente Acompañado</t>
  </si>
  <si>
    <t>Desarrollo de la educación especial</t>
  </si>
  <si>
    <t>Horas lectivas</t>
  </si>
  <si>
    <t>Docente Capacitado</t>
  </si>
  <si>
    <t>Cursos</t>
  </si>
  <si>
    <t>Desarrollo de la educación laboral y técnica</t>
  </si>
  <si>
    <t>Docente</t>
  </si>
  <si>
    <t>Desarrollo de la educación pre escolar</t>
  </si>
  <si>
    <t>PRONOEI</t>
  </si>
  <si>
    <t>Jardín</t>
  </si>
  <si>
    <t>Desarrollo de la educación primaria de adultos</t>
  </si>
  <si>
    <t>Desarrollo de la educación secundaria de adultos</t>
  </si>
  <si>
    <t>Desarrollo del ciclo avanzando de la educación básica alternativa</t>
  </si>
  <si>
    <t>Desarrollo del ciclo intermedio de la educación básica alternativa</t>
  </si>
  <si>
    <t>Obligaciones Previsionales</t>
  </si>
  <si>
    <t>Cesante</t>
  </si>
  <si>
    <t>Gestión de expedientes técnicos para la generación de nuevas plazas docentes en Educación Inicial</t>
  </si>
  <si>
    <t>Plaza Docente</t>
  </si>
  <si>
    <t>Gestión de expedientes técnicos para la generación de nuevas plazas docentes en Educación Secundaria</t>
  </si>
  <si>
    <t xml:space="preserve">Contratación oportuna y pago de personal de las I.E. de II ciclo de Educación Básica Regular                                </t>
  </si>
  <si>
    <t>Contratación oportuna y pago de personal de las I.E. de Educación Primaria</t>
  </si>
  <si>
    <t>Contratación oportuna y pago de personal de las I.E. de Educación Secundaria</t>
  </si>
  <si>
    <t>Local escolar</t>
  </si>
  <si>
    <t>Locales escolares de I.E de primaria con condiciones adecuadas para su funcionamiento</t>
  </si>
  <si>
    <t>Acompañamiento pedagógico a I.E. multiedad del II ciclo de Educación Básica Regular</t>
  </si>
  <si>
    <t>Acompañamiento pedagógico a I.E. multigrado de Primaria</t>
  </si>
  <si>
    <t>Dotación de material educativo para estudiantes de II ciclo de Educación Básica Regular de I.E.</t>
  </si>
  <si>
    <t>Kit por Alumno</t>
  </si>
  <si>
    <t>Dotación de material educativo para estudiantes de primaria de I.E.</t>
  </si>
  <si>
    <t>Dotación de material educativo para estudiantes de secundaria de I.E.</t>
  </si>
  <si>
    <t>Dotación de material educativo para aulas de II ciclo de Educación Básica Regular</t>
  </si>
  <si>
    <t>Dotación de material educativo para aulas de primaria</t>
  </si>
  <si>
    <t>Dotación de material fungible para aulas de II ciclo de Educación Básica Regular (PELA)</t>
  </si>
  <si>
    <t>Kit por Aula</t>
  </si>
  <si>
    <t>Dotación de material fungible para aulas de primaria</t>
  </si>
  <si>
    <t>Dotación de material educativo para I.E. de II ciclo de Educación Básica Regular</t>
  </si>
  <si>
    <t>Dotación de material educativo para I.E. secundarias</t>
  </si>
  <si>
    <t>Local</t>
  </si>
  <si>
    <t>Contratación oportuna y pago de personal para atención de centros de educación básica especial</t>
  </si>
  <si>
    <t>Mantenimiento y Acondicionamiento de Espacios en Programas de Intervención Temprana</t>
  </si>
  <si>
    <t>Contratación oportuna y pago de personal  para atención de programas de intervención temprana</t>
  </si>
  <si>
    <t>Gestión del currículo de II ciclo de Educación Básica Regular</t>
  </si>
  <si>
    <t>Gestión del currículo de primaria</t>
  </si>
  <si>
    <t>Gestión del currículo de secundaria</t>
  </si>
  <si>
    <t>Contratación oportuna y pago de profesionales para atención de servicios de apoyo a instituciones educativas inclusivas</t>
  </si>
  <si>
    <t>ACTIVIDADES DE LA DIRECCIÓN ARCHIVO REGIONAL</t>
  </si>
  <si>
    <t>Incremento de Hemeroteca</t>
  </si>
  <si>
    <t>Periódico</t>
  </si>
  <si>
    <t>Supervisión de Archivos</t>
  </si>
  <si>
    <t>Institución</t>
  </si>
  <si>
    <t>Transferencia Documental</t>
  </si>
  <si>
    <t>Capacitación Archivística</t>
  </si>
  <si>
    <t>Gestión, construcción del local Expediente técnico  SNIP.</t>
  </si>
  <si>
    <t>Gestión</t>
  </si>
  <si>
    <t>Archivo Histórico</t>
  </si>
  <si>
    <t>Exposiciones</t>
  </si>
  <si>
    <t>Ciudadano</t>
  </si>
  <si>
    <t>Limpieza documental</t>
  </si>
  <si>
    <t>Administración presupuestal</t>
  </si>
  <si>
    <t xml:space="preserve"> Archivo Administrativo</t>
  </si>
  <si>
    <t>Expedición certificaciones notariales</t>
  </si>
  <si>
    <t>Atención a investigadores</t>
  </si>
  <si>
    <t>Colocación de membretes y catones</t>
  </si>
  <si>
    <t>Chota</t>
  </si>
  <si>
    <t>Cutervo</t>
  </si>
  <si>
    <t>Laboratorio</t>
  </si>
  <si>
    <t>Jaén</t>
  </si>
  <si>
    <t>Almacén</t>
  </si>
  <si>
    <t>GERENCIA REGIONAL DE DESARROLLO SOCIAL</t>
  </si>
  <si>
    <t>ACTIVIDADES DE LA SUB GERENCIA DE ASUNTOS POBLACIONALES</t>
  </si>
  <si>
    <t>Resultado 01: Gestión permanente</t>
  </si>
  <si>
    <t xml:space="preserve">Multiprovincial </t>
  </si>
  <si>
    <t>POA</t>
  </si>
  <si>
    <t>Informe</t>
  </si>
  <si>
    <t>Reunión Técnica con Equipos de Trabajo de las Direcciones Regionales sectoriales para articular objetivos.</t>
  </si>
  <si>
    <t>Reunión</t>
  </si>
  <si>
    <t>Visitas de Monitoreo a la Implementación del Plan Regional de Población en Gobiernos Locales y Direcciones Sub Regionales de Salud y Educación</t>
  </si>
  <si>
    <t>Reunión de socialización de los resultados de la evaluación a GL y Direcciones Sub Regionales de Salud y Educación, sobre la implementación del Plan Regional de Población</t>
  </si>
  <si>
    <t>Reunión
de Trabajo</t>
  </si>
  <si>
    <t>Monitoreo permanente de indicadores a nivel de sectores y gobiernos locales</t>
  </si>
  <si>
    <t>Reuniones de concertación con medios de comunicación locales y regionales, para sensibilizar e informar a la población sobre la salud sexual, reproductiva y la planificación familiar</t>
  </si>
  <si>
    <t>Formulación de proyectos para la cooperación internacional en temas de adolescente, Violencia de la Mujer basado en género y población.</t>
  </si>
  <si>
    <t>Proyectos formulados</t>
  </si>
  <si>
    <t>Reuniones con cooperantes internacionales para establecer alianzas estratégicas en el marco de la desnutrición crónica infantil</t>
  </si>
  <si>
    <t>Reuniones para coordinar y concertar con instituciones privadas y organizaciones sociales  para ejecutar proyectos articulados</t>
  </si>
  <si>
    <t>Reunión 
de Trabajo</t>
  </si>
  <si>
    <t>Reunión/Informe</t>
  </si>
  <si>
    <t>Reuniones  Técnicas de evaluación a DIRESA y Unidades Ejecutoras.</t>
  </si>
  <si>
    <t xml:space="preserve">Monitoreo al Convenio SIS Capitado </t>
  </si>
  <si>
    <t>Organizar eventos de vigilancia comunitaria con organizaciones de base en el marco de prioridades regionales de salud</t>
  </si>
  <si>
    <t>Reuniones técnicas con Universidades públicas y privadas de la región, para promover el desarrollo de investigaciones científicas que eleven la eficiencia de la intervenciones del programa articulado nutricional y Salud Materna</t>
  </si>
  <si>
    <t>Visita/ Informe</t>
  </si>
  <si>
    <t>Elaboración de informes técnicos para iniciativa de ordenanza regional a favor de la salud materna, perinatal y neonatal</t>
  </si>
  <si>
    <t>Visitas de supervisión permanente a Dirección Regional de Vivienda para fortalecimiento de capacidades de autogestión</t>
  </si>
  <si>
    <t>Plan</t>
  </si>
  <si>
    <t>Participar en la evaluación semestral de ejecutoras de salud, vivienda y aldea infantil</t>
  </si>
  <si>
    <t>Informe
Evaluación</t>
  </si>
  <si>
    <t>Revisar y Proponer modificaciones a Convenios específicos en proceso de implementación, en caso amerite</t>
  </si>
  <si>
    <t>Propuestas</t>
  </si>
  <si>
    <t>Reuniones técnicas de seguimiento y evaluación a la implementación de proyectos de Inversión Pública en Salud Materna  Infantil</t>
  </si>
  <si>
    <t>Ordenanza</t>
  </si>
  <si>
    <t>Contribuciones a ESSALUD - CAS</t>
  </si>
  <si>
    <t>Municipio</t>
  </si>
  <si>
    <t>Norma</t>
  </si>
  <si>
    <t>Comunidad</t>
  </si>
  <si>
    <t>Niño Protegido</t>
  </si>
  <si>
    <t>Niño Controlado</t>
  </si>
  <si>
    <t>Centro Poblado</t>
  </si>
  <si>
    <t>Caso Tratado</t>
  </si>
  <si>
    <t>Atención</t>
  </si>
  <si>
    <t>Gestante Controlada</t>
  </si>
  <si>
    <t>Pareja Protegida</t>
  </si>
  <si>
    <t>Gestante Atendida</t>
  </si>
  <si>
    <t>Parto Normal</t>
  </si>
  <si>
    <t>Atención Puerperal</t>
  </si>
  <si>
    <t>Egreso</t>
  </si>
  <si>
    <t>Proyecto</t>
  </si>
  <si>
    <t>Recién Nacido Atendido</t>
  </si>
  <si>
    <t>Persona Atendida</t>
  </si>
  <si>
    <t>Persona Diagnosticada</t>
  </si>
  <si>
    <t>Persona Capacitada</t>
  </si>
  <si>
    <t>Trabajador Protegido</t>
  </si>
  <si>
    <t>Persona Tratada</t>
  </si>
  <si>
    <t>Viviendas</t>
  </si>
  <si>
    <t>Enfermedades no transmisibles</t>
  </si>
  <si>
    <t>Persona Tamizada</t>
  </si>
  <si>
    <t>Instrumentos</t>
  </si>
  <si>
    <t>Informe Técnico</t>
  </si>
  <si>
    <t>Establecimiento de Salud</t>
  </si>
  <si>
    <t>Simulacro</t>
  </si>
  <si>
    <t>Informes</t>
  </si>
  <si>
    <t>Inspección</t>
  </si>
  <si>
    <t>Pago de pensiones</t>
  </si>
  <si>
    <t>Paciente Atendido</t>
  </si>
  <si>
    <t>Intervención</t>
  </si>
  <si>
    <t>Receta</t>
  </si>
  <si>
    <t>Unidad</t>
  </si>
  <si>
    <t>Análisis</t>
  </si>
  <si>
    <t>DIRECCIÓN DE VIVIENDA Y URBANISMO</t>
  </si>
  <si>
    <t>Promover la ejecución de Programas de Vivienda Urbanos y Rurales</t>
  </si>
  <si>
    <t>Incentivar la participación de Promotores privados de la zona en los programas  de Vivienda</t>
  </si>
  <si>
    <t>Difusión de la normativa de edificación.</t>
  </si>
  <si>
    <t>Asesorar a Gobiernos  Locales para su participación en la convocatoria del Programa de Mejoramiento Integral de Barrios y Pueblos.</t>
  </si>
  <si>
    <t>Promover la formulación y ejecución de Planes de Desarrollo Urbano.</t>
  </si>
  <si>
    <t>DIRECCIÓN DE CONSTRUCCIÓN Y SANEAMIENTO</t>
  </si>
  <si>
    <t>Eventos</t>
  </si>
  <si>
    <t>Fortalecimiento a Gobiernos Locales "JORAASFORGOL" (Jornadas regionales de Asistencia y Fortalecimiento a Gobiernos Locales.</t>
  </si>
  <si>
    <t>Fortalecimiento del CER y del CILs (CER: Comité Ejecutivo Regional; CILs.: Comités impulsores Locales) de agua y saneamiento</t>
  </si>
  <si>
    <t>ACTIVIDADES PERMANENTES</t>
  </si>
  <si>
    <t>Coordinación , asesoramiento, aprobación de documentos técnico administrativos y de gestión de la Dirección regional</t>
  </si>
  <si>
    <t>Asesorar a grupos familiares para la participación del Bono Familiar Habitacional.</t>
  </si>
  <si>
    <t>Adquisición de activos no financieros</t>
  </si>
  <si>
    <t>Gestión de redes educativas</t>
  </si>
  <si>
    <t>Gestión del currículo de II ciclo de educación básica regular</t>
  </si>
  <si>
    <t>Mantenimiento y acondicionamiento de espacios en locales de los Centros de educación básica especial y centros de recursos</t>
  </si>
  <si>
    <t>Personal</t>
  </si>
  <si>
    <t>Acciones</t>
  </si>
  <si>
    <t>Documento</t>
  </si>
  <si>
    <t>Registro</t>
  </si>
  <si>
    <t>Campaña</t>
  </si>
  <si>
    <t xml:space="preserve">Abordaje psicológico (evaluación y tamizaje terapias) </t>
  </si>
  <si>
    <t>Atenciones
Informes</t>
  </si>
  <si>
    <t xml:space="preserve">Atención integral en la salud y NUTRICION del albergado (aseguramiento, tramitación y atención) </t>
  </si>
  <si>
    <t>Formación y capacitación para dirección, equipo multidiciplinario,madres y tías sustitutas, personal administrativo.</t>
  </si>
  <si>
    <t>Gestión y desarrollo institucional (mantenimiento acreditación)</t>
  </si>
  <si>
    <t>Acciones
Informes</t>
  </si>
  <si>
    <t>Asesoría jurídica (defensa de casos, solución de conflictos legales, atención de escritos)</t>
  </si>
  <si>
    <t xml:space="preserve">Área educativa (monitoreo, supervision, acompañamiento educativo, reforzamiento)  </t>
  </si>
  <si>
    <t xml:space="preserve">Área  recreativa(arte música, paseos, artes plásticas, ludo terapias)  </t>
  </si>
  <si>
    <t>Plan nutricional</t>
  </si>
  <si>
    <t>Talleres internos para albergados</t>
  </si>
  <si>
    <t>Capacitaciones con el MIMP y JUZGADOS</t>
  </si>
  <si>
    <t>Manutención nutricional de los  albergados</t>
  </si>
  <si>
    <t>DIRECCIÓN REGIONAL DE TRABAJO Y PROMOCIÓN DEL EMPLEO</t>
  </si>
  <si>
    <t>Ficha</t>
  </si>
  <si>
    <t>Colocados</t>
  </si>
  <si>
    <t>Programa de Orientación Vocacional SOVIO</t>
  </si>
  <si>
    <t>Aplicación de Test de Orientación Vocacional</t>
  </si>
  <si>
    <t>Test</t>
  </si>
  <si>
    <t>Charlas de Sensibilización y Orientación</t>
  </si>
  <si>
    <t>Charlas</t>
  </si>
  <si>
    <t>Alumnos Evaluados en los Test de Orientación Vocacional</t>
  </si>
  <si>
    <t>Alumnos</t>
  </si>
  <si>
    <t xml:space="preserve">Personas con Discapacidad </t>
  </si>
  <si>
    <t>Charlas CDRPETI</t>
  </si>
  <si>
    <t>Campañas CDRPETI - Erradicación del Trabajo Infantil</t>
  </si>
  <si>
    <t>Campaña PCD</t>
  </si>
  <si>
    <t>Encuesta Nacional de Variación Mensual del Empleo</t>
  </si>
  <si>
    <t>Encuesta</t>
  </si>
  <si>
    <t>Estadísticas Trimestrales de Intermediación Laboral</t>
  </si>
  <si>
    <t>Empresa</t>
  </si>
  <si>
    <t>Registros de empresas de Intermediación Laboral</t>
  </si>
  <si>
    <t xml:space="preserve">Registros de Convenios de Modalidades Formativas 
Laborales </t>
  </si>
  <si>
    <t>Convenio</t>
  </si>
  <si>
    <t>Observatorio Socio Económico Laboral - OSEL</t>
  </si>
  <si>
    <t xml:space="preserve">Elaboración de Notas de Prensa Técnicas sobre la 
Variación Mensual del Empleo </t>
  </si>
  <si>
    <t>Notas de Prensa</t>
  </si>
  <si>
    <t>Difusión, Notas de Prensa y Comunicados</t>
  </si>
  <si>
    <t>Boletín Socio Económico Laboral</t>
  </si>
  <si>
    <t>Boletín</t>
  </si>
  <si>
    <t>Trípticos de Indicadores Laborales</t>
  </si>
  <si>
    <t>Tríptico</t>
  </si>
  <si>
    <t>Afiches Temáticos</t>
  </si>
  <si>
    <t>Afiche</t>
  </si>
  <si>
    <t>Seguimiento a la Economía Regional</t>
  </si>
  <si>
    <t xml:space="preserve">Dirección de Prevención y Solución Conflictos </t>
  </si>
  <si>
    <t>Inspecciones Programadas (Empresas Privadas)</t>
  </si>
  <si>
    <t>Conciliaciones (Empleador - Trabajador)</t>
  </si>
  <si>
    <t>Conciliación</t>
  </si>
  <si>
    <t>Servicio de Consultas (Trabajador y Empleador)</t>
  </si>
  <si>
    <t>Registro de Contratos de Trabajo Sujetos a Modalidad</t>
  </si>
  <si>
    <t>Contratos</t>
  </si>
  <si>
    <t>Registro de Contratos de Personal Extranjero</t>
  </si>
  <si>
    <t>Registro de Empresas que realizan actividades de Alto Riesgo</t>
  </si>
  <si>
    <t>Aprobación de Reglamento Interno de Trabajo</t>
  </si>
  <si>
    <t>Notificaciones (Decretos, Autos y Resoluciones)</t>
  </si>
  <si>
    <t>Notificación</t>
  </si>
  <si>
    <t>Difusión (Publicaciones, trípticos y otros)</t>
  </si>
  <si>
    <t>Publicación</t>
  </si>
  <si>
    <t>Capacitaciones (Seminarios, charlas y otros)</t>
  </si>
  <si>
    <t>Multas por infracciones a las Normas Sociolaborales</t>
  </si>
  <si>
    <t>Resolución</t>
  </si>
  <si>
    <t xml:space="preserve">Plan </t>
  </si>
  <si>
    <t xml:space="preserve">Eventos </t>
  </si>
  <si>
    <t>2.1.1</t>
  </si>
  <si>
    <t>Reporte Técnico</t>
  </si>
  <si>
    <t>2.1.2</t>
  </si>
  <si>
    <t>Sensibilización y capacitación en normatividad Forestal y de Fauna Silvestre</t>
  </si>
  <si>
    <t>Capacitación en Biodiversidad y cambio climático</t>
  </si>
  <si>
    <t>Capacitación en el manejo y conservación de los recursos naturales en las cabeceras de cuenca con énfasis en el recurso hídrico, suelo y cobertura vegetal</t>
  </si>
  <si>
    <t>Diagnóstico</t>
  </si>
  <si>
    <t>Promoción y Fiscalización para la conservación y aprovechamiento sostenible de Recursos Forestales y de Fauna Silvestre</t>
  </si>
  <si>
    <t>Informes de trabajo</t>
  </si>
  <si>
    <t>Plantones</t>
  </si>
  <si>
    <t>Autorizaciones</t>
  </si>
  <si>
    <t>Registro de plantaciones forestales en tierras de propiedad privada</t>
  </si>
  <si>
    <t>Registros</t>
  </si>
  <si>
    <t>Otorgamiento de guías de transporte forestal y de Fauna Silvestre (a excepción de especímenes provenientes de caza deportiva)</t>
  </si>
  <si>
    <t>Elaborar la lista de especies de flora y fauna silvestre amenazadas en el ámbito de la región Cajamarca</t>
  </si>
  <si>
    <t>5.1.1</t>
  </si>
  <si>
    <t>Formalización y titulación de predios rústicos</t>
  </si>
  <si>
    <t>Titulo de Propiedad</t>
  </si>
  <si>
    <t xml:space="preserve">Determinación de Unidades Territoriales </t>
  </si>
  <si>
    <t>Elaboración del Diagnóstico Físico - Legal de la Unidad Territorial (UT)</t>
  </si>
  <si>
    <t xml:space="preserve">Diagnóstico </t>
  </si>
  <si>
    <t>Levantamiento catastral de predios rurales</t>
  </si>
  <si>
    <t>Predio</t>
  </si>
  <si>
    <t>Calificación legal de Expedientes para titulación de predios rurales.</t>
  </si>
  <si>
    <t>Anotación preventiva de predios rurales en Registros Públicos.</t>
  </si>
  <si>
    <t>Inscripción definitiva de predios rurales en Registros Públicos.</t>
  </si>
  <si>
    <t>Reconocimiento de Comunidades Campesinas</t>
  </si>
  <si>
    <t>Resolución Directoral</t>
  </si>
  <si>
    <t>Deslinde y Titulación de Comunidades Campesinas y Nativas</t>
  </si>
  <si>
    <t>Rectificación de áreas, linderos y medidas perimétricas</t>
  </si>
  <si>
    <t>Instrumento de Rectificación de área</t>
  </si>
  <si>
    <t>Espacios</t>
  </si>
  <si>
    <t>Reuniones</t>
  </si>
  <si>
    <t>Promover eventos de capacitación para elaboración de planes de negocio.</t>
  </si>
  <si>
    <t>Participantes</t>
  </si>
  <si>
    <t>Consolidación y actualización Regional del registro de comités de bases sociales y delegados de las cooperativas, por provincia y corredor económico.</t>
  </si>
  <si>
    <t xml:space="preserve">Comités de base. </t>
  </si>
  <si>
    <t>Nº de socios</t>
  </si>
  <si>
    <t>N° de delegados</t>
  </si>
  <si>
    <t>Sistematización de la información para el Inventario Regional de productos agropecuarios por corredor económico.</t>
  </si>
  <si>
    <t>Documento de Propuesta Metodológica</t>
  </si>
  <si>
    <t>Pasantías</t>
  </si>
  <si>
    <t>Personas capacitadas</t>
  </si>
  <si>
    <t>Directivos/TAP</t>
  </si>
  <si>
    <t>Autorización, promoción y participación en ferias y/o eventos agropecuarios de carácter provincial, regional, nacional e internacional.</t>
  </si>
  <si>
    <t>Resoluciones</t>
  </si>
  <si>
    <t>Expositores</t>
  </si>
  <si>
    <t>Socializar las normas técnicas de cosechas y post cosecha (GRDE)</t>
  </si>
  <si>
    <t>Facilitar la oferta de servicio de empresas certificadoras</t>
  </si>
  <si>
    <t>Nº Empresas</t>
  </si>
  <si>
    <t>Facilitar los criterios de las normas de certificación orgánica.</t>
  </si>
  <si>
    <t>TAP/Directivos</t>
  </si>
  <si>
    <t>Conducción de la ejecución de proyectos de inversión públicas, en materia agraria.</t>
  </si>
  <si>
    <t>Proyectos</t>
  </si>
  <si>
    <t>Beneficiarios directos</t>
  </si>
  <si>
    <t>Promover eventos de capacitación para la prevención y control de plagas y enfermedades en cultivos y crianzas.</t>
  </si>
  <si>
    <t>Chaccus</t>
  </si>
  <si>
    <t>Animales</t>
  </si>
  <si>
    <t xml:space="preserve">Comité </t>
  </si>
  <si>
    <t>Formulación del Plan Operativo</t>
  </si>
  <si>
    <t>Evaluación del Plan Operativo</t>
  </si>
  <si>
    <t>Documento de evaluación</t>
  </si>
  <si>
    <t>Manejo de fondos de ingresos y gastos</t>
  </si>
  <si>
    <t>Reportes</t>
  </si>
  <si>
    <t>Alquiler de Maquinaria Agrícola</t>
  </si>
  <si>
    <t>Horas Máquina</t>
  </si>
  <si>
    <t>Monto captado (S/.)</t>
  </si>
  <si>
    <t>Usuarios Atendidos</t>
  </si>
  <si>
    <t>Has. Atendidas</t>
  </si>
  <si>
    <t>Actualización del inventario físico patrimonial, consolidado.</t>
  </si>
  <si>
    <t>Inventario</t>
  </si>
  <si>
    <t>Control de asistencia de personal</t>
  </si>
  <si>
    <t>Reporte de asistencia</t>
  </si>
  <si>
    <t>Compilación, consolidación y análisis  de información estadística agraria.</t>
  </si>
  <si>
    <t>Visitas</t>
  </si>
  <si>
    <t xml:space="preserve">Aplicación de encuestas en mercados, intenciones de siembra, UEPPIs, Stock de arroz y Empresas Agroindustriales, Monitoreo de la Estadística Agraria. </t>
  </si>
  <si>
    <t>Encuesta Aplicadas</t>
  </si>
  <si>
    <t xml:space="preserve">Difusión y Desarrollo de eventos de capacitación para el uso y aprovechamiento de la Información Estadística Agraria.  </t>
  </si>
  <si>
    <t>Espacios Radiales</t>
  </si>
  <si>
    <t>Elaboración de costos de producción de cultivos</t>
  </si>
  <si>
    <t>Implementación y administración del centro de información.</t>
  </si>
  <si>
    <t>Comité de Gestión Agraria operativo</t>
  </si>
  <si>
    <t>Acuerdos implementados</t>
  </si>
  <si>
    <t>Propuestas de convenios</t>
  </si>
  <si>
    <t>Identificación y propuesta de proyectos productivos y de inversión en el sector agrario</t>
  </si>
  <si>
    <t>Gestión y participación en actividades de promoción agraria y seguridad alimentaria</t>
  </si>
  <si>
    <t>Spot de Seguro Agrario</t>
  </si>
  <si>
    <t xml:space="preserve">Participación en el comité de defensa civil </t>
  </si>
  <si>
    <t>Documento de propuesta</t>
  </si>
  <si>
    <t>Expedición de Constancias a Productores Agrarios</t>
  </si>
  <si>
    <t>Promoción  de la asociatividad con gestión empresarial y enfoque territorial para conformación de cooperativas</t>
  </si>
  <si>
    <t>Socios capacitados</t>
  </si>
  <si>
    <t>Cooperativas conformadas</t>
  </si>
  <si>
    <t>5.2.1</t>
  </si>
  <si>
    <t>Promoción del Diálogo  y   la Concertación Público - Privada</t>
  </si>
  <si>
    <t xml:space="preserve">Acuerdos </t>
  </si>
  <si>
    <t>Convenios</t>
  </si>
  <si>
    <t>Plan de negocio</t>
  </si>
  <si>
    <t>Inventario por producto, por productor y por organización/Agencia Agraria</t>
  </si>
  <si>
    <t>Promoción para la implementación de buenas prácticas agropecuarias en cadenas productivas.</t>
  </si>
  <si>
    <t>Beneficiarios</t>
  </si>
  <si>
    <t xml:space="preserve">Socializar  las normas técnicas  cosecha  y post cosecha </t>
  </si>
  <si>
    <t>Promover y facilitar  el acopio organizado</t>
  </si>
  <si>
    <t>Toneladas acopiadas</t>
  </si>
  <si>
    <t>5.4.1</t>
  </si>
  <si>
    <t>Facilitar la articulación de la comercialización organizada al mercado local, regional, nacional e internacional.</t>
  </si>
  <si>
    <t>TM</t>
  </si>
  <si>
    <t xml:space="preserve">Valor  S/.                   </t>
  </si>
  <si>
    <t>Socios</t>
  </si>
  <si>
    <t>Delegados capacitados</t>
  </si>
  <si>
    <t>Promover y facilitar las normas y criterios de certificación de productos agropecuarios</t>
  </si>
  <si>
    <t>Socios informados</t>
  </si>
  <si>
    <t>Sensibilización y capacitación,  en materia  Forestal y de Fauna Silvestre</t>
  </si>
  <si>
    <t>Producción y promoción de especies: forestales, frutales, industriales y nativas</t>
  </si>
  <si>
    <t>Producción y promoción  de especies industriales (café, cacao)</t>
  </si>
  <si>
    <t>Parcela Demostrativa</t>
  </si>
  <si>
    <t>Producción y promoción  de plantas nativas ( capulí, alizo, sauce y molle)</t>
  </si>
  <si>
    <t>Promoción para la conservación y aprovechamiento sostenible de Recursos Forestales y de Fauna Silvestre</t>
  </si>
  <si>
    <t>Expedición de Constancia de Posesión con fines de formalización de propiedad rural.</t>
  </si>
  <si>
    <t>Constancias</t>
  </si>
  <si>
    <t>Inspecciones oculares con fines de formalización de la propiedad rural</t>
  </si>
  <si>
    <t>Inspecciones</t>
  </si>
  <si>
    <t>1.1.1</t>
  </si>
  <si>
    <t>1.1.2</t>
  </si>
  <si>
    <t xml:space="preserve">Otorgamiento de derechos acuícolas. </t>
  </si>
  <si>
    <t>1.1.3</t>
  </si>
  <si>
    <t>Fortalecimiento de capacidades a  piscicultores.</t>
  </si>
  <si>
    <t xml:space="preserve">Toneladas métricas </t>
  </si>
  <si>
    <t xml:space="preserve">Aplicación de normas técnico-legales a la introducción y desinfección de ovas embrionadas. </t>
  </si>
  <si>
    <t>Constitución de organizaciones de productores acuícolas.</t>
  </si>
  <si>
    <t>Organización</t>
  </si>
  <si>
    <t>Constancia</t>
  </si>
  <si>
    <t>Fortalecimiento de capacidades técnicas y de gestión del recurso humano institucional.</t>
  </si>
  <si>
    <t>Monitoreo y evaluación de la gestión institucional.</t>
  </si>
  <si>
    <t>Elaboración de perfil y expediente técnico.</t>
  </si>
  <si>
    <t>Sistema</t>
  </si>
  <si>
    <t xml:space="preserve">Formulación de instrumento de gestión. </t>
  </si>
  <si>
    <t>Promoción y Desarrollo de la Acuicultura</t>
  </si>
  <si>
    <t>Promoción y Ordenamiento de la Actividad Pesquera</t>
  </si>
  <si>
    <t>Mejoramiento de la Pesca por Acuicultura</t>
  </si>
  <si>
    <t>Fomento al Consumo de Pescado y Seguridad Alimentaria</t>
  </si>
  <si>
    <t>ACTIVIDADES DIRECCIÓN REGIONAL DE ENERGÍA Y MINAS</t>
  </si>
  <si>
    <t>ACCIONES ENCAMINADAS PARA LA GENERACION, TRANSMISION Y DISTRIBUCION DE ENERGIAS</t>
  </si>
  <si>
    <t>Fiscalización</t>
  </si>
  <si>
    <t>Evaluación</t>
  </si>
  <si>
    <t>Capacitación sobre normatividad legal del sector hidrocarburos.</t>
  </si>
  <si>
    <t>Capacitación</t>
  </si>
  <si>
    <t>Elaboración del Inventario Energético Regional</t>
  </si>
  <si>
    <t>ACCIONES ADMINISTRATIVAS ORIENTADAS A LA ACTIVIDAD MINERA</t>
  </si>
  <si>
    <t>Expediente</t>
  </si>
  <si>
    <t>SUPERVISION Y FISCALIZACION MINERA EN LA PROVINCIA DE CAJAMARCA , DEPARTAMENTO DE CAJAMARCA</t>
  </si>
  <si>
    <t>ACTIVIDADES DIRECCIÓN REGIONAL DE COMERCIO EXTERIOR Y TURISMO</t>
  </si>
  <si>
    <t>Calificar a los prestadores de los servicios turísticos de la región de acuerdo con las normas legales</t>
  </si>
  <si>
    <t>Expedientes</t>
  </si>
  <si>
    <t>Supervisar la correcta aplicación de las normas legales</t>
  </si>
  <si>
    <t>DIRECCIÓN REGIONAL DE TRANSPORTES Y COMUNICACIONES</t>
  </si>
  <si>
    <t>Mantenimiento Rutinario Manual</t>
  </si>
  <si>
    <t>Km</t>
  </si>
  <si>
    <t>Cajabamba</t>
  </si>
  <si>
    <t>Contumazá</t>
  </si>
  <si>
    <t>San Pablo</t>
  </si>
  <si>
    <t>Capacitación en seguridad vial a conductores infractores</t>
  </si>
  <si>
    <t>Campañas de sensibilización a la comunidad sobre seguridad y educacion vial</t>
  </si>
  <si>
    <t>Capacitación a usuarios de las vías en temas de educacion en seguridad  vial</t>
  </si>
  <si>
    <t>Fiscalización al servicio de transporte terrestre de personas</t>
  </si>
  <si>
    <t>Emisión de licencias de conducir Clase A</t>
  </si>
  <si>
    <t>Licencia Otorgada</t>
  </si>
  <si>
    <t>Emisión de licencias de conducir Clase A-Jaén</t>
  </si>
  <si>
    <t>Otorgamiento de autorización por la autoridad competente para el transporte terrestre de pasajeros</t>
  </si>
  <si>
    <t>Otorgamiento de autorización por la autoridad competente para el transporte terrestre de pasajeros - Jaén</t>
  </si>
  <si>
    <t>Acciones     Administrativas</t>
  </si>
  <si>
    <t>Acciones Administrativas - Cajamarca</t>
  </si>
  <si>
    <t>Acciones Administrativas - Chota</t>
  </si>
  <si>
    <t>Acciones Administrativas - Jaén</t>
  </si>
  <si>
    <t>Mejoramiento de los Sistemas de Telecomunicaciones</t>
  </si>
  <si>
    <t>Sistemas</t>
  </si>
  <si>
    <t>ALTA DIRECCIÓN</t>
  </si>
  <si>
    <t>PRESIDENCIA</t>
  </si>
  <si>
    <t>Actividades de la Presidencia</t>
  </si>
  <si>
    <t>VICE PRESIDENCIA</t>
  </si>
  <si>
    <t>Actividades de la Vice Presidencia</t>
  </si>
  <si>
    <t>Supervisar y evaluar la ejecución del Plan de Desarrollo Regional Concertado</t>
  </si>
  <si>
    <t>Monitorear y supervisar la formulación y evaluación del Plan Anual</t>
  </si>
  <si>
    <t>Monitorear, supervisar y evaluar la formulación del Presupuesto Participativo</t>
  </si>
  <si>
    <t>Propuestas de acuerdos de cooperación con otros gobiernos regionales y estratégias de acciones macroregionales</t>
  </si>
  <si>
    <t>Supervisar, monitorear y evaluar la ejecución de programas y proyectos de impacto regional</t>
  </si>
  <si>
    <t>Monitorear, supervisar y evaluar la ejecución de las Políticas y Estrategias del Gobierno Regional</t>
  </si>
  <si>
    <t>Dirigir la Junta de Gerentes</t>
  </si>
  <si>
    <t>Acuerdos Ejecutados</t>
  </si>
  <si>
    <t>Supervisar y evaluar la aplicación de normas jurídicas, técnicas y administrativas</t>
  </si>
  <si>
    <t>Controlar la ejecución de convenios o contratos</t>
  </si>
  <si>
    <t>Efectuar coordinaciones con los organismos y dependencias del Gobierno Nacional, para efectuar gestiones a favor del Gobierno Regional</t>
  </si>
  <si>
    <t>Actividades de asesores</t>
  </si>
  <si>
    <t>Actas</t>
  </si>
  <si>
    <t xml:space="preserve">Cajamarca </t>
  </si>
  <si>
    <t>Acciones de la responsable de la Oficina de Enlace en Lima</t>
  </si>
  <si>
    <t>N/C</t>
  </si>
  <si>
    <t>Organizar y dirigir el servicio administrativo del Consejo Regional del Gobierno Regional Cajamarca</t>
  </si>
  <si>
    <t>Apoyo en la gestión y desarrollo de la sesiones de Consejo Regional y Audiencias Públicas.</t>
  </si>
  <si>
    <t>Convocatorias</t>
  </si>
  <si>
    <t>Redactar las actas  de Consejo Regional en sesiones Extraordinarias y Ordinarias.</t>
  </si>
  <si>
    <t xml:space="preserve">Actas </t>
  </si>
  <si>
    <t xml:space="preserve">Elaboración de Ordenanzas Regionales </t>
  </si>
  <si>
    <t>Ordenanzas</t>
  </si>
  <si>
    <t xml:space="preserve">Elaboración de Acuerdos Regionales </t>
  </si>
  <si>
    <t>Acuerdos</t>
  </si>
  <si>
    <t>Apoyo a los Consejeros Regionales en cuanto a la elaboración de su documentación.</t>
  </si>
  <si>
    <t>Mociones de Orden del día</t>
  </si>
  <si>
    <t>Pedidos</t>
  </si>
  <si>
    <t>Dictámenes</t>
  </si>
  <si>
    <t xml:space="preserve">Procesos Civiles </t>
  </si>
  <si>
    <t xml:space="preserve">Demanda </t>
  </si>
  <si>
    <t>Procesos Penales</t>
  </si>
  <si>
    <t xml:space="preserve">Denuncia </t>
  </si>
  <si>
    <t xml:space="preserve">Acciones Judiciales </t>
  </si>
  <si>
    <t xml:space="preserve">Escritos y Audiencias Judiciales </t>
  </si>
  <si>
    <t xml:space="preserve">Procesos Arbitrales </t>
  </si>
  <si>
    <t xml:space="preserve">Petición </t>
  </si>
  <si>
    <t>Procesos Judiciales Derivados de Arbitraje</t>
  </si>
  <si>
    <t xml:space="preserve">Conciliación </t>
  </si>
  <si>
    <t>Petición</t>
  </si>
  <si>
    <t xml:space="preserve">Elaboración de proyectos de resoluciones </t>
  </si>
  <si>
    <t xml:space="preserve">Elaboración de informes legales </t>
  </si>
  <si>
    <t xml:space="preserve">Elaboración de dictámenes legales </t>
  </si>
  <si>
    <t>Dictámen</t>
  </si>
  <si>
    <t>Absolución de consultas</t>
  </si>
  <si>
    <t>Consulta</t>
  </si>
  <si>
    <t>Elaboración de convenios</t>
  </si>
  <si>
    <t>Elaboración de adendas</t>
  </si>
  <si>
    <t>Adenda</t>
  </si>
  <si>
    <t>Acciones de la Dirección de Administración</t>
  </si>
  <si>
    <t>Plan regional de capacitación</t>
  </si>
  <si>
    <t>Plla. Mensual</t>
  </si>
  <si>
    <t>Escalafón, inventario, registro y atenciones, control actualización documentaria, declaraciones juradas,sustentacion,implementación. Gestión y otorgamiento ships de identificación personal CAS.</t>
  </si>
  <si>
    <t>Pago de pensiones, beneficios y demás servicios a los cesantes y jubilados</t>
  </si>
  <si>
    <t>Capacitación realizado por personas jurídicas</t>
  </si>
  <si>
    <t>Contrato Administrativo de servicios</t>
  </si>
  <si>
    <t>Contribuciones a ESSALUD de CAS</t>
  </si>
  <si>
    <t>Derechos administrativos</t>
  </si>
  <si>
    <t>Elaboración Libro Caja</t>
  </si>
  <si>
    <t>Libro</t>
  </si>
  <si>
    <t xml:space="preserve">Elaboración Conciliaciones Bancarias </t>
  </si>
  <si>
    <t>Documentos</t>
  </si>
  <si>
    <t>Elaboración Comprobantes de pago por Fte de Fto.</t>
  </si>
  <si>
    <t>Comprobante</t>
  </si>
  <si>
    <t>Elaboración Cheques Por Fte Fto</t>
  </si>
  <si>
    <t>Cheque</t>
  </si>
  <si>
    <t>Elaboración de Recibos de Ingreso</t>
  </si>
  <si>
    <t>Recibo</t>
  </si>
  <si>
    <t>Elaboración Formatos de retención</t>
  </si>
  <si>
    <t>Elaboración Cuadros Informativos de Cartas Fianzas</t>
  </si>
  <si>
    <t>Elaboración Cuadros Cartas Fianza de Seriedad de Oferta</t>
  </si>
  <si>
    <t>Custodia de Cartas Fianzas de Seriedad de Oferta</t>
  </si>
  <si>
    <t>Control y Custodia Cartas Fianzas Adelantos, Fiel Cumplimiento</t>
  </si>
  <si>
    <t>Carta</t>
  </si>
  <si>
    <t>Pago de Obligaciones Tributarias,PDT-Retención IGV.</t>
  </si>
  <si>
    <t>Formato</t>
  </si>
  <si>
    <t xml:space="preserve">Pago PDT Remuneraciones e I.R. </t>
  </si>
  <si>
    <t>Pago de AFP</t>
  </si>
  <si>
    <t>Rendición y Reposición FFPPEE</t>
  </si>
  <si>
    <t>Rendición</t>
  </si>
  <si>
    <t>Práctica arqueos sorpresivos a nivel regional</t>
  </si>
  <si>
    <t>Arqueo</t>
  </si>
  <si>
    <t>Directivas Internas Sistema Tesorería</t>
  </si>
  <si>
    <t>Directiva</t>
  </si>
  <si>
    <t>Capacitación Sistema de Tesorería</t>
  </si>
  <si>
    <t>Desarrollo de actividades administrativas</t>
  </si>
  <si>
    <t>Profesional</t>
  </si>
  <si>
    <t>Atenciones de diferentes necesidades de la SEDE por el Fondo de Caja Chica.</t>
  </si>
  <si>
    <t>Registro SIAF-SP</t>
  </si>
  <si>
    <t>Consolidación e integración de los Estados Financieros y Presupuestarios de las Unidades Ejecutoras del Pliego 445 GRC</t>
  </si>
  <si>
    <t>Conciliación Contable de las cuentas que conforman los Estados Financieros  trimestral</t>
  </si>
  <si>
    <t>Arqueos de fondos sorpresivos a la Oficina de Caja de la Sede Central del GRC</t>
  </si>
  <si>
    <t>Arqueos de Fondos</t>
  </si>
  <si>
    <t xml:space="preserve">Registro de fase de rendiciones de viáticos en el Sistema SIAF-SP </t>
  </si>
  <si>
    <t xml:space="preserve">Nº de expedientes </t>
  </si>
  <si>
    <t xml:space="preserve">Revisión de documentos comprometidos y devengados de las Planillas de haberes según regímenes </t>
  </si>
  <si>
    <t>Registro en el sistema SIAF-SP de notas contables mensuales</t>
  </si>
  <si>
    <t>Conciliación de las Cuentas de Enlace de la  Sede Central   y Pliego</t>
  </si>
  <si>
    <t>Conciliación de las Cuentas de Enlace del pliego 445 GRC y presentación a la DNTP-MEF</t>
  </si>
  <si>
    <t>Registro de saldos de fondos públicos -SAFOP  del Pliego 445 GRC y presentación a la DNTP-MEF</t>
  </si>
  <si>
    <t>Unidad de Procesos de Selección</t>
  </si>
  <si>
    <t>Unidad de Almacén</t>
  </si>
  <si>
    <t>Unidad de Servicios Auxiliares</t>
  </si>
  <si>
    <t>Unidad de Adquisiciones</t>
  </si>
  <si>
    <t>SUB GERENCIA DE PROGRAMACIÓN E INVERSIÓN PÚBLICA-OPI</t>
  </si>
  <si>
    <t>Evaluación de estudios de Preinversión</t>
  </si>
  <si>
    <t>Evaluación de estudios de TDR´S</t>
  </si>
  <si>
    <t>Evaluación de estudios de Planes de Trabajo</t>
  </si>
  <si>
    <t>Evaluación de Verificatorias de Viabilidad</t>
  </si>
  <si>
    <t>Declaratoria de Viabilidad de Estudios de Preinversión</t>
  </si>
  <si>
    <t>Visitas de Campo para evaluación</t>
  </si>
  <si>
    <t>Evaluación y Registro del Informe de Consistencia (F - 15)</t>
  </si>
  <si>
    <t>Elaboración y Registro de Modificaciones en Fase de Inversión (F - 16)</t>
  </si>
  <si>
    <t>Evaluación y Registro de Informes de Cierre (F - 14)</t>
  </si>
  <si>
    <t>Seguimiento a Proyectos de Inversión Pública.</t>
  </si>
  <si>
    <t>Organización y seguimiento de las acciones del Comité Regional de Inversiones</t>
  </si>
  <si>
    <t>Opiniones Técnicas</t>
  </si>
  <si>
    <t>Opinión</t>
  </si>
  <si>
    <t>Reuniones de Coordinación, Difusión y Asistencia Técnica.</t>
  </si>
  <si>
    <t>Mantenimiento y Actualización del Sistema de Control de Evaluaciones de PIPs.</t>
  </si>
  <si>
    <t>ACTIVIDADES DE SUB GERENCIA DE PRESUPUESTO Y TRIBUTACIÓN</t>
  </si>
  <si>
    <t xml:space="preserve">Asignación Programación de Compromisos Anual - PCA
 - Ajustes internos de la PCA a nivel de Pliego
 - Incremento y/o disminución de la PCA  a nivel de Pliego
 - Distribución de la PCA a nivel de Unidad Ejecutora </t>
  </si>
  <si>
    <t>Aprobación de Certificaciones del Crédito Presupuestal, así como las respectivas ampliaciones</t>
  </si>
  <si>
    <t>Emisión de opiniones presupuestales</t>
  </si>
  <si>
    <t>Seguimiento a la Ejecución del Gasto</t>
  </si>
  <si>
    <t>Elaboración de Informes para emisión de Resoluciones Ejecutivas Regionales</t>
  </si>
  <si>
    <t>Seguimiento a la emisión de normas que involucren temas de Presupuesto</t>
  </si>
  <si>
    <t>Cierre Presupuestal a nivel de Pliego</t>
  </si>
  <si>
    <t>Incorporación de los Saldos de Balance a nivel de Pliego</t>
  </si>
  <si>
    <t>Incorporación de Créditos Presupuestales</t>
  </si>
  <si>
    <t>Ingreso de Notas de Modificación Presupuestal</t>
  </si>
  <si>
    <t>Elaboración de resolución que aprueba las modificaciones presupuestales de las 27 unidades ejecutoras</t>
  </si>
  <si>
    <t>Solicitud de códigos de proyectos mediante pagina web de presupuesto</t>
  </si>
  <si>
    <t>Coordinación con la Oficina de Enlace - Lima (Oficios emitidos a la DGPP y DGETP)</t>
  </si>
  <si>
    <t>Capacitación y asesoramiento a las 27 Unidades Ejecutoras del Pliego 445: Gobierno Regional de Cajamarca, en cuanto a nuevos procedimientos contemplados en la Directiva de Ejecución Presupuestal</t>
  </si>
  <si>
    <t>Gestión de proyectos</t>
  </si>
  <si>
    <t>Acciones de Control Interno</t>
  </si>
  <si>
    <t>Acciones y Actividades de Control</t>
  </si>
  <si>
    <t>1</t>
  </si>
  <si>
    <t>2</t>
  </si>
  <si>
    <t>4.1</t>
  </si>
  <si>
    <t>Talleres Desconcentrados de Capacitacitación y Rendición de Cuentas</t>
  </si>
  <si>
    <t>Formulación</t>
  </si>
  <si>
    <t xml:space="preserve">Sistematización </t>
  </si>
  <si>
    <t>Aprobación</t>
  </si>
  <si>
    <t>Plan Regional de Cooperación Internacional No Reembolsable 2012-2015</t>
  </si>
  <si>
    <t>Desarrollo e Integración Fronteriza.</t>
  </si>
  <si>
    <t>Monitoreo y Evaluación a la implementación de los Acuerdos del Comité de Frontera Zamora Chinchipe - Cajamarca.</t>
  </si>
  <si>
    <t>Conformación del Comité Regional de Desarrollo de Fronteras e Integración Fronteriza.</t>
  </si>
  <si>
    <t>Comité.</t>
  </si>
  <si>
    <t>Asistencia Técnica para conformación del Comité Provincial de Frontera de San Ignacio.</t>
  </si>
  <si>
    <t>Fortalecimiento de la Institucionalidad de la Mancomunidad Regional del Qhapaq Ñan Nor Amazónico.</t>
  </si>
  <si>
    <t>Asistencia Técnica a la Mesa Directiva de la Mancomunidad Regional - Desarrollo de Reuniones de trabajo.</t>
  </si>
  <si>
    <t>Actualización del PDRC - CEPLAN</t>
  </si>
  <si>
    <t>Elaboración de la Propuesta del Plan de Trabajo</t>
  </si>
  <si>
    <t xml:space="preserve">Socialización y aprobación del Plan de Trabajo </t>
  </si>
  <si>
    <t>Reuniones de coordinación CEPLAN para la implementación del Plan de Trabajo</t>
  </si>
  <si>
    <t>Conformación de equipo técnico de trabajo</t>
  </si>
  <si>
    <t>Construcción del Sistema de Planeamiento Operativo</t>
  </si>
  <si>
    <t>Elaboración de la Base de datos para el sistema</t>
  </si>
  <si>
    <t>Base de datos</t>
  </si>
  <si>
    <t>Aplicación de la base de datos del sistema</t>
  </si>
  <si>
    <t>Elaboración del Software para el sistema</t>
  </si>
  <si>
    <t>software</t>
  </si>
  <si>
    <t>Implementación del sistema</t>
  </si>
  <si>
    <t>ACTIVIDADES DE DIRECCIÓN REGIONAL DE DEFENSA NACIONAL</t>
  </si>
  <si>
    <t>Supervisión y monitoreo del sistema de defensa civil</t>
  </si>
  <si>
    <t>Informes de gestión</t>
  </si>
  <si>
    <t>Desarrollo de los centros de operación de emergencias</t>
  </si>
  <si>
    <t>Centro de Operaciones de Emergencia Provincial (COEP)</t>
  </si>
  <si>
    <t>Reabastecimiento del Almacén Regional y Almacenes Adelantados de Defensa Civil del ámbito regional de Cajamarca</t>
  </si>
  <si>
    <t>Entrega adecuada y oportuna de bienes de ayuda humanitaria</t>
  </si>
  <si>
    <t>Acciones conducentes de Defensa Nacional y Movilización</t>
  </si>
  <si>
    <t>Apoyo social a poblaciones vulnerables</t>
  </si>
  <si>
    <t>Reuniones de coordinación</t>
  </si>
  <si>
    <t>Plan Regional de Seguridad Ciudadana de Cajamarca</t>
  </si>
  <si>
    <t>Evento de participación vecinal con la "Caminata por la Seguridad Ciudadana"</t>
  </si>
  <si>
    <t>Pasacalle</t>
  </si>
  <si>
    <t>Capacitación y sensibilización en Gestión de Riesgo de Desastres, Seguridad Ciudadana y Defensa Nacional</t>
  </si>
  <si>
    <t>Simulacros de sismo a nivel regional y local</t>
  </si>
  <si>
    <t>Capacitación sobre el Programa Presupuestal 068 - Reducción de Vulnerabilidad y Atención de Emergencias por Desastres</t>
  </si>
  <si>
    <t>Capacitación sobre la incorporación de la Gestión del Riesgo de Desastres en las Universidades</t>
  </si>
  <si>
    <t>Capacitación en Gestión del Riesgo de Desastres y Seguridad Ciudadana dirigido a Juntas Vecinales y Rondas Urbanas</t>
  </si>
  <si>
    <t>Capacitación en Seguridad Ciudadana dirigido a Rondas Campesinas</t>
  </si>
  <si>
    <t>Apoyo por emergencia en servicios e infraestructura pública</t>
  </si>
  <si>
    <t>Apoyo por peligro inminente o reducción de vulnerabilidades</t>
  </si>
  <si>
    <t>Defensa Nacional</t>
  </si>
  <si>
    <t>Seguridad Ciudadana</t>
  </si>
  <si>
    <t>Atención de Emergencias y Desastres</t>
  </si>
  <si>
    <t>Mantenimiento y Reparación de Infraestructura por Emergencia</t>
  </si>
  <si>
    <t>GERENCIA REGIONAL DE PLANEAMIENTO PRESUPUESTO Y ACONDICIONAMIENTO TERRITORIAL</t>
  </si>
  <si>
    <t>ACTIVIDADES DE LA SUB GERENCIA DE ACONDICIONAMIENTO TERRITORIAL</t>
  </si>
  <si>
    <t>Demarcación Territorial</t>
  </si>
  <si>
    <t>Estudios de Diagnóstico de Zonificación Territorial</t>
  </si>
  <si>
    <t>Estudio</t>
  </si>
  <si>
    <t>Expedientes de Saneamiento y Organización Territorial</t>
  </si>
  <si>
    <t>Saneamiento de Límite Interdepartamental</t>
  </si>
  <si>
    <t>Acta</t>
  </si>
  <si>
    <t>Categorización de Centros Poblados</t>
  </si>
  <si>
    <t>Saneamiento Bienes del Estado</t>
  </si>
  <si>
    <t>Elaboración de expedientes de saneamiento de terrenos estatales</t>
  </si>
  <si>
    <t>Seguimiento a afectación de terrenos PEOT en Huabal Alto, San Felipe-Jaén, seguimiento COFODES</t>
  </si>
  <si>
    <t>Asistencia técnica a Unidades Ejecutoras en elaboración de expedientes para el saneamiento de sus bienes inmuebles</t>
  </si>
  <si>
    <t>Ordenamiento Territorial</t>
  </si>
  <si>
    <t>Asambleas</t>
  </si>
  <si>
    <t>Ordenanza Regional</t>
  </si>
  <si>
    <t>Acuerdo Regional</t>
  </si>
  <si>
    <t>Construcción Sede Gerencia Sub Regional Chota</t>
  </si>
  <si>
    <t>Local Institucional</t>
  </si>
  <si>
    <t>Oficinas Administrativas</t>
  </si>
  <si>
    <t>SSHH</t>
  </si>
  <si>
    <t xml:space="preserve">Pasillos </t>
  </si>
  <si>
    <t>Hall principal</t>
  </si>
  <si>
    <t xml:space="preserve">Escaleras </t>
  </si>
  <si>
    <t xml:space="preserve">Polideportivo </t>
  </si>
  <si>
    <t>Cafeteria</t>
  </si>
  <si>
    <t>Caseta de control</t>
  </si>
  <si>
    <t xml:space="preserve">Fiscalización a establecimientos informales  dedicados al expendio de combustibles líquidos y gas licuado de petróleo para su formalización </t>
  </si>
  <si>
    <t>Celendín</t>
  </si>
  <si>
    <t>San Ignacio</t>
  </si>
  <si>
    <t>Mejoramiento Carretera Ca - 101 - Tramo Empalme -Pe  Inf (Contumaza) - Yetón</t>
  </si>
  <si>
    <t>km de mejoramiento</t>
  </si>
  <si>
    <t xml:space="preserve">Componente 1:Adecuadas Capacidades para generar una eficiente Planificación. </t>
  </si>
  <si>
    <t xml:space="preserve">Componente 2: Adecuadas Capacidades para el monitoreo y Evaluación de los Servicios. </t>
  </si>
  <si>
    <t>Componente3: Adecuadas condiciones físicas y tecnólogicas de la DRAC.</t>
  </si>
  <si>
    <t>Componente 4: Adecuadas Capacidades del personal para promover la Competitividad en los productores agrarios.</t>
  </si>
  <si>
    <t xml:space="preserve">Componente 5:  Fortalecimiento de la Asociatividad de los pequeños productores desde las Agencias Agrarias. </t>
  </si>
  <si>
    <t>Consultoría</t>
  </si>
  <si>
    <t>Asistencia Técnica en Limpieza y Perfilado de Canales</t>
  </si>
  <si>
    <t>Calendarización Masiva en Animales de un Sistema de Dosificación.</t>
  </si>
  <si>
    <t>Implementación del Sistema de Dosificación.</t>
  </si>
  <si>
    <t>Implementación de un Sistema de Información GIS.</t>
  </si>
  <si>
    <t>Vigilancia en los Centros de Beneficio de la Región.</t>
  </si>
  <si>
    <t>Implementación de pruebas diagnósticas estandarizadas de F.H. En Humanos para el monitoreo</t>
  </si>
  <si>
    <t>Implementación de una Red de Vigilancia Epidemiológica Integral.</t>
  </si>
  <si>
    <t>Comunicación Adecuada a la Población.</t>
  </si>
  <si>
    <t>Implementación de estudios epidemiológicos y su efecto sobre la productividad animal.</t>
  </si>
  <si>
    <t>Implementación de Estudios sobre la Fasciolosis hepática en Humanos.</t>
  </si>
  <si>
    <t>Aplicación y Cumplimiento de Legislación para establecer el Control de Calidad, Distribución, Venta y Uso de productos Antiparasitarios.</t>
  </si>
  <si>
    <t>Reunion</t>
  </si>
  <si>
    <t>Jaén, San Ignacio</t>
  </si>
  <si>
    <t>Acciones de Implementación de la Estrategia Regional de Diversidad Biológica de Cajamarca</t>
  </si>
  <si>
    <t>GERENCIA REGIONAL DE RECURSOS NATURALES Y GESTIÓN DEL MEDIO AMBIENTE</t>
  </si>
  <si>
    <t>PROYECTOS - PROREGION</t>
  </si>
  <si>
    <t>Mejoramiento y Ampliación de los Sistemas de Agua Potable y Alcantarillado de la Ciudad de Celendín</t>
  </si>
  <si>
    <t>ACTIVIDADES DE LA GERENCIA REGIONAL DE DESARROLLO ECONÓMICO</t>
  </si>
  <si>
    <t>ACTIVIDADES GERENCIA REGIONAL DE DESARROLLO ECONÓMICO</t>
  </si>
  <si>
    <t>Servicios de articulación empresarial y acceso a mercados (Ferias)</t>
  </si>
  <si>
    <t>Seguimiento y Monitoreo de proyectos en ejecución</t>
  </si>
  <si>
    <t xml:space="preserve">Proyectos </t>
  </si>
  <si>
    <t xml:space="preserve">Desarrollo de capacidades, asociatividad y fomento de la inversión público privada, para la competitividad y el desarrollo económico rural sostenible.  </t>
  </si>
  <si>
    <t>ACTIVIDADES DE LA SUB GERENCIA DE PROMOCIÓN DE LA INVERSIÓN PRIVADA</t>
  </si>
  <si>
    <t>ACTIVIDADES DE LA SUB GERENCIA DE PROMOCIÓN EMPRESARIAL</t>
  </si>
  <si>
    <t>Km. de canal revestido</t>
  </si>
  <si>
    <t>Hectáreas Incorporadas</t>
  </si>
  <si>
    <t>Reposición Infraestructura IEPS  Nº 16006 Cristo Rey Fila Alta</t>
  </si>
  <si>
    <t>Construcción de pase aéreo</t>
  </si>
  <si>
    <t>Hospital</t>
  </si>
  <si>
    <t>Obras Complementarias/
Liquidación</t>
  </si>
  <si>
    <t>Oficina de Atención a la Persona con Discapacidad- OREDIS</t>
  </si>
  <si>
    <t>Sistema Eléctrico</t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</si>
  <si>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4.4. Promover la formulación de estudios de pre inversión con programas y proyectos de impacto regional, así como gestionar su financiamiento</t>
    </r>
  </si>
  <si>
    <r>
      <rPr>
        <b/>
        <sz val="10"/>
        <color theme="1"/>
        <rFont val="Calibri"/>
        <family val="2"/>
        <scheme val="minor"/>
      </rPr>
      <t xml:space="preserve">OBJETIVO ESTRATÉGICO ESPECÍFICO  :  </t>
    </r>
    <r>
      <rPr>
        <sz val="10"/>
        <color theme="1"/>
        <rFont val="Calibri"/>
        <family val="2"/>
        <scheme val="minor"/>
      </rPr>
      <t>3.1. Mejorar y gestionar la calidad ambiental, así como promover la adaptación al cambio climático, la gestión del riesgo de desastres y la reducción de la desertificación.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</si>
  <si>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3.2. Promover la gestión sostenible del agua, los suelos, la biodiversidad y los ecosistemas vulnerables.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</si>
  <si>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3.3. Impulsar procesos de planificación y gestión territorial con base en la ZEE y el Plan de Ordenamiento Territorial (POT) departamental.</t>
    </r>
  </si>
  <si>
    <t>Mejoramiento de las condiciones del servicio de educación secundaria en las I.E.S Ciro Bazán, C.P. Huayrasitana, distrito de Chalamarca distrito de Chota Región Cajamarca</t>
  </si>
  <si>
    <t>Mejoramiento Complejo deportivo Ramón Castilla y Marquesado N° 16001 distrito de Jaén Cajamarca</t>
  </si>
  <si>
    <t>Reposición de aulas y servicios higiénicos C.E.I.P.S N° Cesara</t>
  </si>
  <si>
    <t>Reconstrucción y mejoramiento de Infraestructura IE Nº 16907 Cristo -Saucepampa</t>
  </si>
  <si>
    <t>Mejoramiento del servicio educativo en las intituciones educativas de nivel primario en las localidades de Chacapampa, El Suro, Tumbadén, en la provincia de San Pablo-Región Cajamarca</t>
  </si>
  <si>
    <t>Superior Tecnológica</t>
  </si>
  <si>
    <t>Mutiprovincial</t>
  </si>
  <si>
    <t>Planillas</t>
  </si>
  <si>
    <t>Formulación y ejecución del  POA 2015 de la Sub Gerencia de Asuntos Poblacionales</t>
  </si>
  <si>
    <t>Construcción e Implementación del Hospital II-2 de Jaén</t>
  </si>
  <si>
    <t>Construcción e Implementación del Hospital II-1 de Cajabamba</t>
  </si>
  <si>
    <t>PROGRAMACIÓN 2015</t>
  </si>
  <si>
    <t>Mejoramiento del servicio de acceso sobre el río Silaco en la trocha carrozable La Ramada-Chimbán, distrito de Chimbán-Chota</t>
  </si>
  <si>
    <t>Minicentral Hidroeléctrica de Lanchema y Pequeño Sistema Eléctrico Asociado</t>
  </si>
  <si>
    <t>Instalación del servicio de agua para riego en el centro poblado Salacat, distrito 
Sorochuco, provincia Celendín, Región Cajamarca</t>
  </si>
  <si>
    <t>GABINETE DE ASESORES ALTA DIRECCIÓN</t>
  </si>
  <si>
    <t>Cierre del Marco Presupuestal 2014</t>
  </si>
  <si>
    <t>Formulación del Presupuesto 2015</t>
  </si>
  <si>
    <t xml:space="preserve">Gestión permanente: Respuesto y accesorios, papelería en general, útiles y materiale de oficina, Libros, Diarios, Revistas y otros bienes de impresión, Pasajes y Gastos de Transporte,Viáticos y asignaciones por comisiones de servicio, Servicios de publicidad, Gastos notariales, Otros seguros de bienes muebles e inmuebles, otros servicios similares. </t>
  </si>
  <si>
    <t>Equipamiento Equipos de Cómputo y Sistemas Informáticos</t>
  </si>
  <si>
    <t>Equipamiento Mobiliario (Módulos de Oficina)</t>
  </si>
  <si>
    <t>Almacén (135.30 m2)</t>
  </si>
  <si>
    <t xml:space="preserve">Auditórium </t>
  </si>
  <si>
    <t>Chota, Hualgayoc
Santa Cruz</t>
  </si>
  <si>
    <t>Acciones Administrativas</t>
  </si>
  <si>
    <t>Pensionistas</t>
  </si>
  <si>
    <t>Asegurar el pago de pensiones, beneficios y demás servicios a los cesantes y jubilados</t>
  </si>
  <si>
    <t>Pago de deuda pública</t>
  </si>
  <si>
    <t>Acciones de bienestar social:  preventivo promocionales, asistenciales, de servicio e investigacion: estudio socio económico.</t>
  </si>
  <si>
    <t>4</t>
  </si>
  <si>
    <t>Evaluación del Plan Anual 2014 del Gobierno Regional de Cajamarca</t>
  </si>
  <si>
    <t>3</t>
  </si>
  <si>
    <r>
      <rPr>
        <b/>
        <sz val="10"/>
        <color theme="1"/>
        <rFont val="Calibri"/>
        <family val="2"/>
        <scheme val="minor"/>
      </rPr>
      <t>EJE DE DESARROLLO                                    :</t>
    </r>
    <r>
      <rPr>
        <sz val="10"/>
        <color theme="1"/>
        <rFont val="Calibri"/>
        <family val="2"/>
        <scheme val="minor"/>
      </rPr>
      <t xml:space="preserve">  SOCIAL CULTURAL                                                                                                            </t>
    </r>
  </si>
  <si>
    <t>Superior Artística</t>
  </si>
  <si>
    <t>Kit Entregado</t>
  </si>
  <si>
    <t>II.EE.</t>
  </si>
  <si>
    <t>Acción administrativa</t>
  </si>
  <si>
    <t>Equipamiento  Sede Institucional</t>
  </si>
  <si>
    <t>Institución Educativa Inicial</t>
  </si>
  <si>
    <t>Microtalleres</t>
  </si>
  <si>
    <t>Docentes Capacitados</t>
  </si>
  <si>
    <t>Cuna</t>
  </si>
  <si>
    <t>Ludoteca</t>
  </si>
  <si>
    <t>PRITES</t>
  </si>
  <si>
    <t>PIESBA</t>
  </si>
  <si>
    <t>Terreno Saneado</t>
  </si>
  <si>
    <t>Saneamiento físico y legal de los terrenos para servicios de educación inicial</t>
  </si>
  <si>
    <t>Saneamiento físico y legal de los terrenos para instituciones educativas nuevas de educación secundaria</t>
  </si>
  <si>
    <t>Locales escolares de I.E. de secundaria con condiciones adecuadas para su funcionamiento</t>
  </si>
  <si>
    <t>Dotación de material educativo para I.E. primaria</t>
  </si>
  <si>
    <t xml:space="preserve">Docente </t>
  </si>
  <si>
    <t>Investigación e Innovación Educativa</t>
  </si>
  <si>
    <t>Concurso</t>
  </si>
  <si>
    <t>Desarrollo de la Promoción Escolar, Cultura y Deprte</t>
  </si>
  <si>
    <t>Promotores</t>
  </si>
  <si>
    <t>Kit Núcleo</t>
  </si>
  <si>
    <t>Mejoramiento e instalación del servicio de agua del sistema de riego del caserío de Santa Catalina, distrito de Cuspinique, provincia de Contumazá, Región Cajamarca</t>
  </si>
  <si>
    <t>Mejoramiento e instalación de riego tecnificado en el Centro Poblado de Cumbico, distrito Magdalena, provincia Cajamarca, Región Cajamarca</t>
  </si>
  <si>
    <t>TBC-VIH/SIDA</t>
  </si>
  <si>
    <t>Niño Suplementado</t>
  </si>
  <si>
    <t>Gestante Suplementada</t>
  </si>
  <si>
    <t>Persona Informada</t>
  </si>
  <si>
    <t>Parto Complicado</t>
  </si>
  <si>
    <t>Gestante Y/O Neonato Referido</t>
  </si>
  <si>
    <t>Programa Articulado Nacional</t>
  </si>
  <si>
    <t>Animal Vacunado</t>
  </si>
  <si>
    <t>SEDE CAJAMARCA -PROYECTOS GERENCIA REGIONAL DE INFRAESTRUCTURA</t>
  </si>
  <si>
    <t>GERENCIA SUB REGIONAL CHOTA - PROYECTOS</t>
  </si>
  <si>
    <t xml:space="preserve">GERENCIA SUB REGIONAL JAÉN - PROYECTOS  </t>
  </si>
  <si>
    <t xml:space="preserve">PROREGIÓN - PROYECTOS </t>
  </si>
  <si>
    <t>DIRECCION REGIONAL DE VIVIENDA, CONSTRUCCION Y SANEAMIENTO -ACTIVIDADES</t>
  </si>
  <si>
    <t xml:space="preserve">ALDEA INFANTIL - ACTIVIDADES </t>
  </si>
  <si>
    <t>SEDE CAJAMARCA - PROYECTOS</t>
  </si>
  <si>
    <t>GERENCIA SUB REGIONAL JAÉN -PROYECTOS</t>
  </si>
  <si>
    <t>GERENCIA REGIONAL DE DESARROLLO ECONÓMICO</t>
  </si>
  <si>
    <t>DIRECCIÓN REGIONAL DE AGRICULTURA - PROYECTOS</t>
  </si>
  <si>
    <t xml:space="preserve">DIRECCIÓN REGIONAL DE PRODUCCIÓN -ACTIVIDADES </t>
  </si>
  <si>
    <t>Elaboración del Plan Anual  2016 del Gobierno Regional de 
Cajamarca</t>
  </si>
  <si>
    <t>Evaluación del Plan Anual 2015 del Gobierno Regional de Cajamarca</t>
  </si>
  <si>
    <t>Elección del Consejo de Coordinación Regional 2015-2016</t>
  </si>
  <si>
    <t xml:space="preserve">Consejo de Coordinación Regional </t>
  </si>
  <si>
    <t>Elaboración del documento de Evaluación Plan Anual 2014</t>
  </si>
  <si>
    <t>4.2</t>
  </si>
  <si>
    <t>8</t>
  </si>
  <si>
    <t>11</t>
  </si>
  <si>
    <t>14.1</t>
  </si>
  <si>
    <t>SEDE CAJAMARCA</t>
  </si>
  <si>
    <t>Estudios de Preinversión</t>
  </si>
  <si>
    <t>GERENCIA SUB REGIONAL DE CHOTA</t>
  </si>
  <si>
    <t>GERENCIA SUB REGIONAL DE CUTERVO</t>
  </si>
  <si>
    <t>GERENCIA SUB REGIONAL DE JAÉN</t>
  </si>
  <si>
    <t>GERENCIA SUB REGIONAL CHOTA -PROYECTO</t>
  </si>
  <si>
    <t xml:space="preserve">DIRECCIÓN REGIONAL DE CONTROL INSTITUCIONAL -ACTIVIDADES </t>
  </si>
  <si>
    <t>GERENCIA REGIONAL DE PLANEAMIENTO, PRESUPUESTO Y ACONDICIONAMIENTO TERRITORIAL</t>
  </si>
  <si>
    <t xml:space="preserve">CENTRO DE SISTEMAS E INFORMÁTICA -ACTIVIDADES </t>
  </si>
  <si>
    <t xml:space="preserve">SUB GERENCIA DE PLANEAMIENTO Y CTI -ACTIVIDADES </t>
  </si>
  <si>
    <t xml:space="preserve">DIRECCIÓN COMUNICACIÓN Y RELACIONES PÚBLICAS -ACTIVIDADES </t>
  </si>
  <si>
    <t xml:space="preserve">GERENCIA SUB REGIONAL CHOTA -ACTIVIDADES </t>
  </si>
  <si>
    <t>GERENCIA SUB REGIONAL CUTERVO -ACTIVIDADES</t>
  </si>
  <si>
    <t xml:space="preserve">GERENCIA SUB REGIONAL JAÉN -ACTIVIDADES </t>
  </si>
  <si>
    <t xml:space="preserve">PROREGION -ACTIVIDADES </t>
  </si>
  <si>
    <t xml:space="preserve">DIRECCIÓN REGIONAL DE AGRICULTURA -ACTIVIDADES </t>
  </si>
  <si>
    <t xml:space="preserve">SUBGERENCIA DE DESARROLLO INSTITUCIONAL -ACTIVIDADES </t>
  </si>
  <si>
    <t xml:space="preserve">DIRECCIÓN DE ABASTECIMIENTOS -ACTIVIDADES </t>
  </si>
  <si>
    <t xml:space="preserve"> DIRECCIÓN DE CONTABILIDAD -ACTIVIDADES </t>
  </si>
  <si>
    <t xml:space="preserve"> DIRECCIÓN DE TESORERÍA -ACTIVIDADES </t>
  </si>
  <si>
    <t xml:space="preserve">DIRECCIÓN DE PATRIMONIO -ACTIVIDADES </t>
  </si>
  <si>
    <t xml:space="preserve">DIRECCIÓN PERSONAL -ACTIVIDADES </t>
  </si>
  <si>
    <t xml:space="preserve">DIRECCIÓN REGIONAL DE ADMINISTRACIÓN </t>
  </si>
  <si>
    <t xml:space="preserve">DIRECCIÓN ADMINISTRACIÓN -ACTIVIDADES </t>
  </si>
  <si>
    <t xml:space="preserve">DIRECCIÓN DE ASESORIA JURIDICA -ACTIVIDADES </t>
  </si>
  <si>
    <t xml:space="preserve">PROCURADURÍA PÚBLICA REGIONAL -ACTIVIDADES </t>
  </si>
  <si>
    <t xml:space="preserve">SECRETARÍA CONSEJO REGIONAL -ACTIVIDADES </t>
  </si>
  <si>
    <t xml:space="preserve">OFICINA DE ENLACE -ACTIVIDADES </t>
  </si>
  <si>
    <t xml:space="preserve">SECRETARÍA GENERAL -ACTIVIDADES </t>
  </si>
  <si>
    <t>GERENCIA GENERAL -ACTIVIDADES</t>
  </si>
  <si>
    <t>DIRECCIÓN REGIONAL DE AGRICULTURA -AGENCIAS AGRARIAS - ACTIVIDADES</t>
  </si>
  <si>
    <t xml:space="preserve">GERENCIA SUB REGIONAL CUTERVO -PROYECTOS  </t>
  </si>
  <si>
    <t>SEDE CAJAMARCA - ACTIVIDADES</t>
  </si>
  <si>
    <t>Conservación por niveles de servicio de la red pavimentada y no pavimentada</t>
  </si>
  <si>
    <t>Promoción, supervisión y asesoramiento a piscigranjas privadas</t>
  </si>
  <si>
    <t>Promoción, difusión, seguimiento y evaluación del Plan Regional de Saneamiento integral y Políticas Públicas Regionales en Agua y Saneamiento.</t>
  </si>
  <si>
    <t>Promoción, Consolidación y Seguimiento a las Áreas Técnicas de Saneamiento Municipal (ATSM) y del Sistema Informático Regional de Agua y Saneamientyo (SIRAS)</t>
  </si>
  <si>
    <t>Atenciones</t>
  </si>
  <si>
    <t>Participar en el Proceso de Elaboración de Planos Prediales de la Jurisdicción del departamento de Cajamarca y en el Proceso de aprobación de valores arancelarios con o sin inspección técnica.</t>
  </si>
  <si>
    <t>Documentos(Valores Arancelarios)</t>
  </si>
  <si>
    <t>Evaluación continua del la ejecución del POA 2015 SGAP</t>
  </si>
  <si>
    <t>RESULTADO 2: Funcionarios y trabajadores de Gobiernos locales  han fortalecido sus capacidades en Políticas Regionales de Población</t>
  </si>
  <si>
    <t>Visita/Informe</t>
  </si>
  <si>
    <t>Capacitación continua a Funcionarios de Gobiernos Locales, mediante Asistencia Técnica en reuniones de trabajo con las Gerencias Regionales y Sub Regionales, ejecutoras de salud y educación para la identificación de proyectos en el Marco del Programa Regional de Población con asistencia técnica del MIMPV</t>
  </si>
  <si>
    <t>RESULTADO 3: ´Los Equipos Técnicos de los sectores Salud - Educación y Unidad Formuladora, han fortalecido sus capacidades y aprovechan las oportunidades para acceder a mejoras en su institución</t>
  </si>
  <si>
    <t xml:space="preserve">Capacitación continua a personal de salud, educación, vivienda, formuladores de proyectos y actores comunitarios en temas vinculados con las prioridades regionales mediante la ejecución de Talleres de Capacitación a nivel de sub regiones. </t>
  </si>
  <si>
    <t>Visita</t>
  </si>
  <si>
    <t xml:space="preserve">RESULTADO 4: Espacios de coordinación interinstitucional, participación ciudadana y los sistemas de vigilancia comunal, que facilita la presentación de Proyectos a la Cooperación Internacional, </t>
  </si>
  <si>
    <t>RESULTADO 5: Implementación de estrategias, acciones y propuestas integrales para asegurar cumplir con los compromisos en el Marco de los Convenios FONDO DE ESTÍMULO AL DESEMPEÑO, Salud Materna Neonatal-BELGA, SIS Capitado, Intercambio Prestacional a fin de mejorar la salud materna y la salud del niño-niña menor de 5 años, considerando las prioridades regionales</t>
  </si>
  <si>
    <t>Monitoreo a los compromisos del Convenio FED Y BELGA, INTERCAMBIO PRESTACIONAL Y SIS CÁPITA</t>
  </si>
  <si>
    <t>Implementar participativa y concertadamente el Plan de Supervisión y evaluación a Equipos Técnicos de las UE, en torno a Convenios de Apoyo Presupuestario y Convenio de Intercambio Prestacional</t>
  </si>
  <si>
    <t xml:space="preserve">Reuniones de Coordinación con JUNTOS, RENIEC, UDR-SIS, Gobiernos Locales, </t>
  </si>
  <si>
    <t xml:space="preserve">Reuniones con Unidades Ejecutoras, para el  seguimiento de Indicadores del Convenio Presupuestario FED Y BELGA </t>
  </si>
  <si>
    <t>Participar y monitorear la implementación del Programa de Inversión Desnutrición Crónica Infantil (DCI) y de Proyectos de Inversión Pública</t>
  </si>
  <si>
    <t>RESULTADO 6: Implementación de Acuerdos y Planes de trabajo con Organizaciones de Base, Instituciones Públicas y Privadas para la Vigilancia Comunitaria y el desarrollo de la Investigación en la Región</t>
  </si>
  <si>
    <t xml:space="preserve">Encuentro </t>
  </si>
  <si>
    <t>Acompañamiento a los procesos de participación y articulación en función a las prioridades sanitarias regionales ( Consejo Regional de Salud, Consejo Regional de Pregrado en Salud)</t>
  </si>
  <si>
    <t>RESULTADO 7: Mejora en la ejecución financiera y física de los Programas Presupuestales de Salud, e implementación de Documentos de Gestión y Planes Regionales</t>
  </si>
  <si>
    <t>Actualización de los documentos de gestión y articulación entre centro de salud y educación, en pro de las prioridades regionales</t>
  </si>
  <si>
    <t>Docuemento</t>
  </si>
  <si>
    <t>Reuniones técnicas con DIRESA y Planeamiento para la revisión y actualización de documentos técnico normativos</t>
  </si>
  <si>
    <t>Visitas de supervisión y evaluación a la implementación de la propuesta técnica de articulación entre salud y educación, en torno a las prioridades regionales</t>
  </si>
  <si>
    <t>visita</t>
  </si>
  <si>
    <t>RESULTADO 8: Alianzas público privadas para trabajar articuladamente el tema  de Agua y Saneamiento en la Región.</t>
  </si>
  <si>
    <t>Promover la articulación (pública-privada) para mejorar los aspectos de agua y saneamiento básico rural en coordinación con vivienda</t>
  </si>
  <si>
    <t>Implementación del Plan de desarrollo de capacidades de autogestión para fortalecer capacidades de las organizaciones comunales de 34 distritos</t>
  </si>
  <si>
    <t xml:space="preserve">RESULTADO 9: Incremento en la cobertura y acceso a servicios públicos de calidad: salud y asistencia social para reducir la mortalidad materna neontal, la desnutrición infantil </t>
  </si>
  <si>
    <t>Elaboración  del Plan de Monitoreo y Evaluación de los indicadores del Programa de Salud Materna Neonatal, de las Direcciones Sub Regionales de Salud en coordinación con DIRESA</t>
  </si>
  <si>
    <t xml:space="preserve">RESULTADO 10: Niños. Niñas, mujeres, hombres, jóvenes, adultos mayores, incluidos socialmente. </t>
  </si>
  <si>
    <t>Desarrollar, implementar y aplicar políticas, normas y proyectos para insertar a la población vulnerable en los planes de mejora continua</t>
  </si>
  <si>
    <t>ACCIONES SGAP</t>
  </si>
  <si>
    <t>Viáticos</t>
  </si>
  <si>
    <t>Global</t>
  </si>
  <si>
    <t>Pasajes</t>
  </si>
  <si>
    <t>Combustible</t>
  </si>
  <si>
    <t>Papeleria</t>
  </si>
  <si>
    <t>Repuestos y Accesorios</t>
  </si>
  <si>
    <t xml:space="preserve">Elaboración  de un proyecto  de inversion  pública en materia  de Población </t>
  </si>
  <si>
    <t xml:space="preserve">Proyecto </t>
  </si>
  <si>
    <t xml:space="preserve">Aplicación del Plan de Capacitación y monitoreo a la implementación  del Plan  Regional de Población en Gobiernos Locales </t>
  </si>
  <si>
    <t xml:space="preserve">Informe </t>
  </si>
  <si>
    <t xml:space="preserve">Ordenanza </t>
  </si>
  <si>
    <t xml:space="preserve">Encuentros proviniciales de mujeres liderezas a fin de conformar los Consejos Provinciales de la Mujer </t>
  </si>
  <si>
    <t xml:space="preserve">Acta de conformación </t>
  </si>
  <si>
    <t xml:space="preserve">Encuentro Regional de Mujeres Liderezas </t>
  </si>
  <si>
    <t xml:space="preserve">Aprobación e implementacion del Plan Regional de Voluntariado Juvenil </t>
  </si>
  <si>
    <t>Plan/ Informe</t>
  </si>
  <si>
    <t xml:space="preserve">realizar encuentros provinciales de jóvenes a fin de conformar los Consejos Provinciales de la Juventud </t>
  </si>
  <si>
    <t xml:space="preserve">Talleres  provinciales a Gobiernos Locales  e Instituciones involucradas  en la erradicación de violencia familiar y sexual </t>
  </si>
  <si>
    <t xml:space="preserve">tallere/ informe </t>
  </si>
  <si>
    <t xml:space="preserve">Ejecución de Campaña comunicacional para la reducción y prevención de la violencia  familiar y sexual </t>
  </si>
  <si>
    <t>Acompañamiento Moniteo y supevisión  a los Centros de Atención Recidencial- CARs para incrementarel N° CARs de acreditados  ante el MIMP</t>
  </si>
  <si>
    <t>informe</t>
  </si>
  <si>
    <t>Monitoreo y verificación del funcionamiento  de las Defensorias  Municipales  del niño, niña y adolescente</t>
  </si>
  <si>
    <t xml:space="preserve">Elaboración del Proyecto de Ordenanza Regional declarando de interés público  el Fortalecimiento de las Familias </t>
  </si>
  <si>
    <t xml:space="preserve">Promoción para  creaación  de lactarios a nivel  de los Gobiernos Locales </t>
  </si>
  <si>
    <t xml:space="preserve">Resolución de creación </t>
  </si>
  <si>
    <t>Inscripción y acreditación  de organizaciones e instituciones de Personas Adultas mayores a nivel de la Región.</t>
  </si>
  <si>
    <t xml:space="preserve">Doc de inscripción y acreditación </t>
  </si>
  <si>
    <t>Monitorear y promover la ampliación  de la cobertura de afiliación  y atención de las PAMs en el SIS, pensión 65, CIAM</t>
  </si>
  <si>
    <t>campaña integral para la persona adulta mayor (atención médica, orientación legal y recreación)</t>
  </si>
  <si>
    <t>Lanzamiento, ejecución y evaluación de la V campaña comunicacional.</t>
  </si>
  <si>
    <t>Articulación con la RENIEC, Salud, Educación en campañas de entrega  de documentos de identidad.</t>
  </si>
  <si>
    <t>Reconocimiento Regional a los  Gobiernos Locales con mayor número de niños y niñas con DNI.</t>
  </si>
  <si>
    <t xml:space="preserve">Resolución de reconocimiento </t>
  </si>
  <si>
    <t>Difusión de instrumentos  normativos y de políticas sobre la niñez y adolescencia.</t>
  </si>
  <si>
    <t xml:space="preserve">Persona </t>
  </si>
  <si>
    <t>Resultado 02:  Organizaciones, Gobiernos Locales e instituciones  manejan adecuadamente  conflictos sociales en la Región</t>
  </si>
  <si>
    <t xml:space="preserve">Resultado 03: Incorporación del Enfoque de Género en la Gestión pública a nivel regional </t>
  </si>
  <si>
    <t>Resultado 05: Gobiernos locales, organizaciones de base e instituciones  implementan el  Plan  Estratégico  Regional   contra la Violencia Familiar  y Sexual.</t>
  </si>
  <si>
    <t>Resultado 06: Centros de Atencion Residencial- CAR y  defensorias municipales- DEMUNA  de NNA, fortalecidos en el marco del "Plan de Incentivos a la Mejora de la Gestión Municipal (PI)".</t>
  </si>
  <si>
    <t xml:space="preserve">Resultado 07: Políticas Regionales emitidas e implementadas efectivamente sobre  fortalecimiento de las familias. </t>
  </si>
  <si>
    <t xml:space="preserve">Resultado 09: Niños y Niñas cuentan con Documento de Identidad  a nivel Regional </t>
  </si>
  <si>
    <t>Personal CAS</t>
  </si>
  <si>
    <t xml:space="preserve">Elaboración e implementación de una Ordenanza de Voluntariado Regional </t>
  </si>
  <si>
    <t xml:space="preserve">SUB GERENCIA DE ASUNTOS POBLACIONALES -ACTIVIDADES PROTECCIÓN SOCIAL </t>
  </si>
  <si>
    <t xml:space="preserve">Capacitación  a las  autoridades organizaciones sociales de defensa y promotores de justicia  en temas  de trata de personas  para garantizar una intervención adecuada </t>
  </si>
  <si>
    <t xml:space="preserve">Resultado 08: Mejorar  el bienestar físico, psocológico y social de las personas adultas mayores. </t>
  </si>
  <si>
    <t>Elaboracion de ordemanzas regionales para promover la igualdad de oportunidades entre varones y mujeres ( O.R de pautas institucionales orientadas al uso del lenguaje inclusivo; O.R que establezca eStadísticas desgregadas por sexo)</t>
  </si>
  <si>
    <t>Talleres  
Informes</t>
  </si>
  <si>
    <t xml:space="preserve">Servicios y atención que brinda el personal del CAR (CAS) </t>
  </si>
  <si>
    <t>Servicio y atención del personal nombrado</t>
  </si>
  <si>
    <t>Servicio Social al Albergado y familia del albergado (evaluación de problemática, desarrollo de actividades)</t>
  </si>
  <si>
    <t xml:space="preserve">Resultado 01:Gobiernos Locales formulan   documentos  de polÍtica regional  en materia de población. </t>
  </si>
  <si>
    <t xml:space="preserve">Resultado 04:Inserción de jóvenes en la implementación de la polÍtica de voluntariado </t>
  </si>
  <si>
    <t>Incremento de los ingresos de los pequeños productores de la Región Cajamarca (JICA)</t>
  </si>
  <si>
    <t>Ejecución de Fondos Concursables de Ley Nº 29337, Iniciativa de apoyo de la competitividad productiva - PROCOMPITE. (CAS)</t>
  </si>
  <si>
    <t>Gestión de proyectos y actividades (CAS)</t>
  </si>
  <si>
    <t>Planes en ejecución</t>
  </si>
  <si>
    <t>Proyectos y actividades 
gestionados</t>
  </si>
  <si>
    <t>Obras por impuestos 
gestionadas</t>
  </si>
  <si>
    <t>Acciones de coordinación de desarrollo económico</t>
  </si>
  <si>
    <t>Gestión dela promoción de la inversión privada para el desarrollo regional (Obras por impuestos) CAS</t>
  </si>
  <si>
    <t>Acciones de Promoción Empresarial</t>
  </si>
  <si>
    <t>Fortalecimiento en gestión empresarial (CAS)</t>
  </si>
  <si>
    <t>Promoción de ciencia, tecnología e innovación  y fortalecimiento del CORECITI</t>
  </si>
  <si>
    <t>Promoción de la micro, pequeña y mediana empresa y fortalecimiento del COREMYPE</t>
  </si>
  <si>
    <t>Actividad</t>
  </si>
  <si>
    <t>Fortalecimiento de la Gestión Institucional</t>
  </si>
  <si>
    <t>Mejoramiento de la infraestructura e implementación de local institucional.</t>
  </si>
  <si>
    <t xml:space="preserve">Manejo y operatividad de centros piscícolas Estatales. </t>
  </si>
  <si>
    <t>Elaboración del Plan de Manejo Acuícola de Tilapia.</t>
  </si>
  <si>
    <t>2.1</t>
  </si>
  <si>
    <t>Reconocimiento y Evaluación de Recursos Hídricos</t>
  </si>
  <si>
    <t>2.2</t>
  </si>
  <si>
    <t>Poblamiento y Repoblamiento de Recursos Hídricos</t>
  </si>
  <si>
    <t xml:space="preserve"> 3.1</t>
  </si>
  <si>
    <t>Promover la Conformación de Comités y/o Asociaciones de Pesca y Vigilancia.</t>
  </si>
  <si>
    <t>3.2</t>
  </si>
  <si>
    <t>Permisos de Pesca Artesanal</t>
  </si>
  <si>
    <t>3.3</t>
  </si>
  <si>
    <t>Fortalecimiento de Capacidades a Pescadores Artesanales</t>
  </si>
  <si>
    <t>3.4</t>
  </si>
  <si>
    <t>Pescas Exploratorias Continentales.</t>
  </si>
  <si>
    <t>Control y Vigilancia de la Actividad Acuícola Pesquera</t>
  </si>
  <si>
    <t>4.1.</t>
  </si>
  <si>
    <t>4.3</t>
  </si>
  <si>
    <t>Fortalecimiento de Instancia Administrativa -Sancionadora en Materia de Pesca y Acuicultura</t>
  </si>
  <si>
    <t>5.1</t>
  </si>
  <si>
    <t>Fortalecimiento de Capacidades a Expendedores y Consumidores de Productos Hidrobiológicos.</t>
  </si>
  <si>
    <t>5.2</t>
  </si>
  <si>
    <t>5.3</t>
  </si>
  <si>
    <t xml:space="preserve"> Control de Calidad de Productos Hidrobiológicos</t>
  </si>
  <si>
    <t>5.4</t>
  </si>
  <si>
    <t>Promoción al Consumo Popular de Productos Hidrobiológicos</t>
  </si>
  <si>
    <t>5.5</t>
  </si>
  <si>
    <t>Fomento de la Gastronomía con Productos Pesqueros.</t>
  </si>
  <si>
    <t>RRHH</t>
  </si>
  <si>
    <t>Recurso</t>
  </si>
  <si>
    <t>Pescador</t>
  </si>
  <si>
    <t>Constancia/
Credencial</t>
  </si>
  <si>
    <t>Inspección y Control de Derechos Administrativos y Normatividad Acuícola Pesquera.</t>
  </si>
  <si>
    <t>5</t>
  </si>
  <si>
    <t>Certificaciones de Declaratoria de Impacto Ambiental . DIA</t>
  </si>
  <si>
    <t xml:space="preserve">Reporte Estadístico de Productos Hidrobiológicos Marinos, Continentales y Evaluacion de Servicios Pesqueros. </t>
  </si>
  <si>
    <t>Actualización de Padròn, Registro y Acreditaciòn de Pescadores Artesanales</t>
  </si>
  <si>
    <t>Certificaciòn</t>
  </si>
  <si>
    <t>6</t>
  </si>
  <si>
    <t>6.1</t>
  </si>
  <si>
    <t>6.2</t>
  </si>
  <si>
    <t>6.3</t>
  </si>
  <si>
    <t>6.4.</t>
  </si>
  <si>
    <t>Prácticas Ambientales en Acuicultura</t>
  </si>
  <si>
    <t>Evaluación y Fiscalización Ambiental de Piscigranjas.</t>
  </si>
  <si>
    <t>Elaboración de Estudios de Investigación con Especies Nativas.</t>
  </si>
  <si>
    <t xml:space="preserve">Fortalecimiento de Capacidades Técnicas Interinstitucionales y Capacitación en Relación al Control del Alcohol Etílico y Bebidas Alcohólicas. 
</t>
  </si>
  <si>
    <t xml:space="preserve">Otorgamiento de Derechos Administrativos para la Erradicación, la Elaboración y Comercialización de Bebidas Alcohólicas  Informales no Aptas para Consumo Humano </t>
  </si>
  <si>
    <t>Inscripción  y  Renovación en el   Registro  Único  de Alcohol Etílico</t>
  </si>
  <si>
    <t>Actualización de la Información Proporcionada en la Inscripción en el Registro  Único de Alcohol Etílico</t>
  </si>
  <si>
    <t>Cancelación de la Inscripción  en  Registro Único de Alcohol Etílico</t>
  </si>
  <si>
    <t>Anulación de la Inscripción  en el Registro Único de Alcohol Etílico</t>
  </si>
  <si>
    <t>Autorización, de Registros Especiales.</t>
  </si>
  <si>
    <t xml:space="preserve">Cierre de Libro y  Traslado de Autorización del Registro Especial </t>
  </si>
  <si>
    <t>Inscripción  en el Registro de Comercializadores de Bebidas Alcohólicas</t>
  </si>
  <si>
    <t xml:space="preserve">Actualización de la Información  Proporcionada  en la Inscripción  en el Registro  de Comercializadores de Bebidas Alcohólicas </t>
  </si>
  <si>
    <t xml:space="preserve">Cancelación de la Inscripción  en  Registro de Comercializadores de Bebidas Alcohólicas </t>
  </si>
  <si>
    <t xml:space="preserve">Anulación de la Inscripción  en el Registro  de Comercializadores de Bebidas Alcohólicas </t>
  </si>
  <si>
    <t xml:space="preserve"> Evaluación y Registro  de Informes Mensuales de Usuarios de   Alcohol Etílico </t>
  </si>
  <si>
    <t>Evaluación de Informes o Actas de Verificación como Resultados de Acciones de Control, Supervisión y Fiscalización.</t>
  </si>
  <si>
    <t>Elaboración de Informes Preliminares por Investigación Administrativa.</t>
  </si>
  <si>
    <t>Elaboración de Informes Finales por Investigación Administrativa.</t>
  </si>
  <si>
    <t xml:space="preserve">Servicios de Capacitación y Asistencia Técnica para las Empresas en Temas Productivos y el Mejoramiento de la Productividad y Competitividad </t>
  </si>
  <si>
    <t xml:space="preserve">Brindar Capacitación y Asistencia Técnica a Trabajadores de las Empresas en Temas Productivos. </t>
  </si>
  <si>
    <t>Fortalecimiento de la Gestión Industrial en el Ámbito Regional</t>
  </si>
  <si>
    <t>Desarrollar Actividades de Articulación Productiva</t>
  </si>
  <si>
    <t xml:space="preserve">Constancia </t>
  </si>
  <si>
    <t>Reporte</t>
  </si>
  <si>
    <t>Ferias/Eventos</t>
  </si>
  <si>
    <t>Pasantía</t>
  </si>
  <si>
    <t>8.1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</si>
  <si>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</si>
  <si>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</si>
  <si>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</si>
  <si>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</si>
  <si>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</si>
  <si>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</si>
  <si>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</si>
  <si>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</si>
  <si>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</si>
  <si>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</si>
  <si>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</si>
  <si>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</si>
  <si>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</si>
  <si>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</si>
  <si>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</si>
  <si>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</t>
  </si>
  <si>
    <t>10.1</t>
  </si>
  <si>
    <t>10.2</t>
  </si>
  <si>
    <t>11.1</t>
  </si>
  <si>
    <t>Reporte de Información sobre Temas de Interés de las Actividades Productivas 
Industriales</t>
  </si>
  <si>
    <t>Promover la Realización y Participación en Ferias, Festivales u Otros Eventos 
Regionales e Internacionales en Materia de Industria con Participación de Empresas Compradoras y Proveedoras</t>
  </si>
  <si>
    <t>Contribución  a la Gestión Regional en Materia de Industria</t>
  </si>
  <si>
    <t>Promoción, Difusión, Fomento de la Aplicación de la Normatividad en Materia Ambiental, Participación en Espacios Intersectoriales.</t>
  </si>
  <si>
    <t>13</t>
  </si>
  <si>
    <t>Monitoreo y Verificaciones Ambientales</t>
  </si>
  <si>
    <t xml:space="preserve">Promover el desarrollo turístico mediante potencialidades regionales - Perfiles de Proyectos  </t>
  </si>
  <si>
    <t>Coordinar con los gobiernos locales acciones de turismo</t>
  </si>
  <si>
    <t>Llevar y mantener actualizados los directorios de prestadores de servicios turísticos</t>
  </si>
  <si>
    <t>Llevar y mantener actualizados el inventario de recursos turísticos</t>
  </si>
  <si>
    <t>Promover la formación y capacitación del personal que participa en la actividad turística (Hospedajes, Restaurantes, agencias de viaje) - Promover la asociatividad o Cluster de empresas de servicios turísticos.</t>
  </si>
  <si>
    <t>Verificar el cumplimiento de las normas de medio ambiente y preservación de recuros naturales, relacionados con la actividad turística (prestadores de servicios turísticos)</t>
  </si>
  <si>
    <t>Declarar eventos de interés turístico regional</t>
  </si>
  <si>
    <t>Suscribir contratos, convenios o acuerdos de cooperación interinstitucional</t>
  </si>
  <si>
    <t>Ejecutar actividades del PERTUR</t>
  </si>
  <si>
    <t>Organizar y conducir las actividades de promoción turística de la región: Carnaval de Cajamarca, Florecer, Corpus Christy,Día del Clarinero, Feria de Fongal, Semana Turística.</t>
  </si>
  <si>
    <t>Fortalecimiento de la Cultura Turística - Convenio Turismo Educativo (Material de divulgación para alumnos)</t>
  </si>
  <si>
    <t>Desarrollar circuítos turísticos que puedan convertirse en ejes de desarrollo regional (Ruta del Café, Ruta del Agua, Ruta Gastronómica, Ruta Binacional "Atahualpa")</t>
  </si>
  <si>
    <t>Directorio</t>
  </si>
  <si>
    <t>Jerarquizaciones</t>
  </si>
  <si>
    <t>Supervisiones</t>
  </si>
  <si>
    <t>Tours</t>
  </si>
  <si>
    <t>Fomentar y desarrollar proyectos, programas para promover la competitividad y productividad de la actividad artesanal - preparatoria</t>
  </si>
  <si>
    <t>Promover  el desarrollo de nuevos productos artesanales que se exporta</t>
  </si>
  <si>
    <t>Supervisar y evaluar la actividad artesanal (agentes cumplen normativa)</t>
  </si>
  <si>
    <t>Fomentar y autorizar Ferias y exposiciones regionales, así como declarar eventos de interés artesanal en la región</t>
  </si>
  <si>
    <t>Fomentar y promover la organización y formalización de los productores artesanales en la Región Cajamarca (RUC, boletas de venta, etc)</t>
  </si>
  <si>
    <t>Propiciar la conservación, preservación, rescate y desarrollo de las técnicas de producción tradicional - TDR</t>
  </si>
  <si>
    <t>Promover mecanismos e instrumentos para el desarrollo de la actividad artesanal vinculados a la actividad turística</t>
  </si>
  <si>
    <t>Identificar oportunidades de inversión, difundir y promover el crecimiento de las inversiones en la actividad artesanal</t>
  </si>
  <si>
    <t>Fomentar la innovación, la transferencia de tecnología y la formación de artesanos (capacitación de artesanos inscritos en RNA y RR)</t>
  </si>
  <si>
    <t>Organización de gremios y/o asociaciones por línea artesanal</t>
  </si>
  <si>
    <t>Plan Regional Artesania</t>
  </si>
  <si>
    <t>Producto</t>
  </si>
  <si>
    <t>Artesanos inscritos</t>
  </si>
  <si>
    <t>Proyectos desarrollados por inversionistas</t>
  </si>
  <si>
    <t>Artesanos</t>
  </si>
  <si>
    <t>Asociación</t>
  </si>
  <si>
    <t xml:space="preserve">Impulsar el desarrollo de los recursos humanos y la mejorar en la productividad y competitividad a través de actividades de capacitación, provisión de información  y transferencia tecnológica </t>
  </si>
  <si>
    <t>Elaborar y ejecutar las estrategias y el programa de desarrollo de la oferta exportable y de promoción de las exportaciones regionales (promover la asociatividad de empresas exportadoras)</t>
  </si>
  <si>
    <t>Identificar oportunidades comerciales para los productos de la región y promover la participación privada en proyectos de inversión en la región (Santa Catalina Valle Alto Jequetepeque)</t>
  </si>
  <si>
    <t>Promover la provisión de servicios financieros a las empresas y organizaciones de la región, con enfasis en las medianas, Pymes y las unidades productivas orientadas al comercio y a las exportaciones, por parte del sector privado.</t>
  </si>
  <si>
    <t>Pago Personal CAS</t>
  </si>
  <si>
    <t>Pago Essalud personal CAS</t>
  </si>
  <si>
    <t>Bonificación personal CAS</t>
  </si>
  <si>
    <t>Personas</t>
  </si>
  <si>
    <t>Elaboración, monitoreo y evaluación  del Plan Operativo 2015</t>
  </si>
  <si>
    <t>Participar en la elaboración y seguimiento de planes, programas y proyectos -participación reuniones multisectoriales</t>
  </si>
  <si>
    <t>Seguimiento a la elaboración de perfiles y expedientes técnicos: Museo de las culturas, Layzón, Kuntur Wasi, Udima, ventanillas Combayo.</t>
  </si>
  <si>
    <t>Acciones Administrativas (adquisición de repuestos vehículo, servicios luz, teléfono, agua, servicio de limpieza, arreglo vehículo,  pago correo, seguro vehículo, equipos computacionales)</t>
  </si>
  <si>
    <t>Inventario Anual de bienes patrimoniales</t>
  </si>
  <si>
    <t>Aplicaciones informaticas para prestadores de servicios turísticos</t>
  </si>
  <si>
    <t>Programa</t>
  </si>
  <si>
    <t>1.1</t>
  </si>
  <si>
    <t>1.2</t>
  </si>
  <si>
    <t>1.3</t>
  </si>
  <si>
    <t>1.4</t>
  </si>
  <si>
    <t>1.5</t>
  </si>
  <si>
    <t>1.6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</si>
  <si>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</si>
  <si>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</si>
  <si>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</si>
  <si>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</si>
  <si>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</si>
  <si>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</si>
  <si>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</si>
  <si>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</si>
  <si>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</si>
  <si>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</si>
  <si>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</si>
  <si>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</si>
  <si>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</si>
  <si>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Promover la calidad, la productividad y la diferenciación de productos artesanales  (líneas artesanales con identidad regional)</t>
  </si>
  <si>
    <t>3.1</t>
  </si>
  <si>
    <t>3.5</t>
  </si>
  <si>
    <t>3.6</t>
  </si>
  <si>
    <t>3.7</t>
  </si>
  <si>
    <t>3.8</t>
  </si>
  <si>
    <t>3.9</t>
  </si>
  <si>
    <t>3.10</t>
  </si>
  <si>
    <t>3.11</t>
  </si>
  <si>
    <t>4.4</t>
  </si>
  <si>
    <t xml:space="preserve"> Acciones de Artesanía</t>
  </si>
  <si>
    <t xml:space="preserve"> Acciones de Comercio</t>
  </si>
  <si>
    <t>Remuneraciones Personal Nombrado</t>
  </si>
  <si>
    <t>Acciones de Turismo en la Región Cajamarca</t>
  </si>
  <si>
    <t xml:space="preserve"> Acciones de Planificación y Administración</t>
  </si>
  <si>
    <t>Elaboración de Expedientes Técnicos</t>
  </si>
  <si>
    <t>Supervisión Mantenimiento Rutinario Manual</t>
  </si>
  <si>
    <t>Monitoreo, Control y Liquidaciones</t>
  </si>
  <si>
    <t>Mantenimiento Rutinario Mecanizado</t>
  </si>
  <si>
    <t>Supervisión por Niveles de Servicio: Choropampa – Asunción – Cospán – Huayobamba</t>
  </si>
  <si>
    <t>Atención de Emergencias</t>
  </si>
  <si>
    <t>Mantenimiento Periódico</t>
  </si>
  <si>
    <t>Elaboración de Estudios de Mantenimiento Periódico</t>
  </si>
  <si>
    <t>Mantenimiento Periódico Bambamarca - La Paccha</t>
  </si>
  <si>
    <t>Circulación Terrestre - Actividades</t>
  </si>
  <si>
    <t xml:space="preserve">Fiscalización al servicio de transporte terrestre de personas-Jaén </t>
  </si>
  <si>
    <t>Detección de puntos negros o tramos de concentración de accidentes</t>
  </si>
  <si>
    <t xml:space="preserve">Contrato administrativo de servicio (C.A.S.) </t>
  </si>
  <si>
    <t>Aguinaldos por fiestas patrias y navidad</t>
  </si>
  <si>
    <t>Bonificación por escolaridad</t>
  </si>
  <si>
    <t>Acciones administrativas de telecomunicaciones</t>
  </si>
  <si>
    <t>Mejoramiento de Camino vecinal</t>
  </si>
  <si>
    <t>Hualgayoc</t>
  </si>
  <si>
    <t>Autorizacion</t>
  </si>
  <si>
    <t>Aguinaldos</t>
  </si>
  <si>
    <t>Bonificación</t>
  </si>
  <si>
    <t>Contribuciones</t>
  </si>
  <si>
    <t>Contribuciones a ESSALUD DE CAS.</t>
  </si>
  <si>
    <t>Mejoramiento del servicio de transitabilidad vehicular de la Carretera Otuzco - 
Rinconada Otuzco - Otuzco La Victoria - Puylucana</t>
  </si>
  <si>
    <t>Km. De apertura de trocha 
carrozable</t>
  </si>
  <si>
    <t>Multidistrital</t>
  </si>
  <si>
    <t>Contratación de servicios.</t>
  </si>
  <si>
    <t>Personal Administrativo Nombrado (Régimen Público).</t>
  </si>
  <si>
    <t>Asignación a fondos para personal</t>
  </si>
  <si>
    <t>Bonificación por Escolaridad</t>
  </si>
  <si>
    <t>Contribuciones a EsSalud</t>
  </si>
  <si>
    <t>Alimentos y bebidas para consumo humano</t>
  </si>
  <si>
    <t>Vestuario, Accesorios y Prendas de Vestir</t>
  </si>
  <si>
    <t>Combustibles y carburantes</t>
  </si>
  <si>
    <t>Lubricantes, grasas y afines</t>
  </si>
  <si>
    <t>Repuestos y accesorios</t>
  </si>
  <si>
    <t>Papelería en general, útiles y materiales de escritorio.</t>
  </si>
  <si>
    <t>Aseo, limpiza y tocador.</t>
  </si>
  <si>
    <t>De vehículos</t>
  </si>
  <si>
    <t>De construcción y máquinas</t>
  </si>
  <si>
    <t>Para maquinarias y equipos</t>
  </si>
  <si>
    <t>Materiales de acondicionamiento</t>
  </si>
  <si>
    <t>Otros Bienes</t>
  </si>
  <si>
    <t>Otros Gastos</t>
  </si>
  <si>
    <t>Servicio de suministro de energía eléctrica</t>
  </si>
  <si>
    <t>Serviciode agua y desague</t>
  </si>
  <si>
    <t>Servicio de telefonía móvil</t>
  </si>
  <si>
    <t>Servicio de telefonía fija</t>
  </si>
  <si>
    <t>Otros servicios de publicidad y difusión</t>
  </si>
  <si>
    <t>Servicio de impresiones, encuadernación y empastado.</t>
  </si>
  <si>
    <t>Servicio de limpieza e higiene</t>
  </si>
  <si>
    <t>Servicios de seguridad y vigilancia</t>
  </si>
  <si>
    <t>De edificaciones, oficinas y estrucuturas</t>
  </si>
  <si>
    <t>De maquinarias y equipos</t>
  </si>
  <si>
    <t>Otros servicios de informática</t>
  </si>
  <si>
    <t>Propinas para practicantes</t>
  </si>
  <si>
    <t>Seminarios, talleres y similares organizados por la</t>
  </si>
  <si>
    <t>Atenciones oficiales y celebraciones institucionales.</t>
  </si>
  <si>
    <t>Servicios diversos</t>
  </si>
  <si>
    <t>Contrato Administrativo de Servicios</t>
  </si>
  <si>
    <t>Contribuciones a EsSalud de CAS.</t>
  </si>
  <si>
    <t>Víáticos y asignaciones por comisión de servicio.</t>
  </si>
  <si>
    <t>Desarenador</t>
  </si>
  <si>
    <t>Reservorio de geomembrana</t>
  </si>
  <si>
    <t>Cámara rompe presión crp7</t>
  </si>
  <si>
    <t xml:space="preserve">Cámara de inspección </t>
  </si>
  <si>
    <t>Purga final</t>
  </si>
  <si>
    <t>Riego parcelario (ha)</t>
  </si>
  <si>
    <t xml:space="preserve">Válvulas reductoras de presión </t>
  </si>
  <si>
    <t>Bocatoma mixta</t>
  </si>
  <si>
    <t>Instalación de arcos de riego</t>
  </si>
  <si>
    <t>Construcción de bocatoma</t>
  </si>
  <si>
    <t>Construcción de canal de aducción (m)</t>
  </si>
  <si>
    <t>Construcción de un desarenador (m)</t>
  </si>
  <si>
    <t>Construcción de cámara rompe presión, tipo 7</t>
  </si>
  <si>
    <t>Perfil</t>
  </si>
  <si>
    <t>Gastos Administrativos</t>
  </si>
  <si>
    <t>Gastos</t>
  </si>
  <si>
    <t>Adquisición de materiales diversos para el funcionamiento de la oficina</t>
  </si>
  <si>
    <t>Servicios diversos para el desarrollo de actividades de Desarrollo Social y Humano</t>
  </si>
  <si>
    <t>Contratto Administrativos de Servicios</t>
  </si>
  <si>
    <t>Contribuciones Administrativo de Servicios</t>
  </si>
  <si>
    <t xml:space="preserve">ACTIVIDADES  -SUB GERENCIA DE DESARROLLO SOCIAL Y HUMANO  </t>
  </si>
  <si>
    <t>GERENCIA REGIONAL DE DESARROLLO SOCIAL Y HUMANO</t>
  </si>
  <si>
    <t>PROYECTO MEJORA DE LA CALIDAD EDUCATIVA</t>
  </si>
  <si>
    <t>Supervisión y Liquidación del Proyecto (Liquidación)</t>
  </si>
  <si>
    <t>ok</t>
  </si>
  <si>
    <t>SALUD MATERNO NEONATAL</t>
  </si>
  <si>
    <t>Enfermedades metaxénicas y zoonosis</t>
  </si>
  <si>
    <t>Prevención y Control del Cáncer</t>
  </si>
  <si>
    <t>Reducción de Vulnerabilidad y Atención de Emergencias por Desastres</t>
  </si>
  <si>
    <t>Acciones Centrales 1</t>
  </si>
  <si>
    <t>Servicios</t>
  </si>
  <si>
    <t>Asignaciones Presupuestarias que no resultan en productos</t>
  </si>
  <si>
    <t>Programa Salud Mental</t>
  </si>
  <si>
    <t>CONSOLIDADO DE DIRECCIÓN DE SALUD CAJAMARCA, DIRECCIÓN SUB REGIONAL DE SALUD: CHOTA, CUTERVO Y JAÉN, HOSPITALES: JAÉN, HOSPITAL CAJAMARCA Y HOSPITAL SOTO CADENILLAS</t>
  </si>
  <si>
    <t>OK</t>
  </si>
  <si>
    <t xml:space="preserve">Campañas  de promoción  de Cultura de Paz  y derechos humanos en coordinación con GL, Organizaciones e instituciones que manejan conflictos sociales. </t>
  </si>
  <si>
    <t>Dirección de Promoción del Empleo y Capacitación Laboral</t>
  </si>
  <si>
    <t>Ventanilla Única de Promoción del Empleo - VUPE</t>
  </si>
  <si>
    <t>Diagnóstico del buscador de empleo - Triaje</t>
  </si>
  <si>
    <t>Recoge y registra la demanda laboral de las empresas - Acercamiento Empresarial</t>
  </si>
  <si>
    <t>Vacantes</t>
  </si>
  <si>
    <t>Inscripción de personal de bolsa de trabajo - bolsa de Trabajo</t>
  </si>
  <si>
    <t>Colocación de personal - Bolsa de Trabajo</t>
  </si>
  <si>
    <t>Buscador de Empleo Capacitado y Asesorado - ABE</t>
  </si>
  <si>
    <t>Plan de Igualdad de Oportunidades - PIO</t>
  </si>
  <si>
    <t>Feria de Promoción del Empleo - Semana del Empleo (Cajamarca-Jaén)</t>
  </si>
  <si>
    <t>Encuentro Empresarial (Cajamarca-Jaén)</t>
  </si>
  <si>
    <t>Inspecciones por Denuncia (Despidos arbitrarios e incumplimiento  de Disposiciones Laborales).</t>
  </si>
  <si>
    <t>10.3</t>
  </si>
  <si>
    <t>Consolidar y difundir servicios financieros existentes para el financiamiento de 
las empresas industriales</t>
  </si>
  <si>
    <t>Identificación de proyectos industriales estratégicos con potencial de negocio</t>
  </si>
  <si>
    <t>Promoción al modelo CITE</t>
  </si>
  <si>
    <t xml:space="preserve">Fortalecimiento de plataformas de desarrollo industrial </t>
  </si>
  <si>
    <t>Eventos de Promoción y Difusión para la Inscripción de MYPES en REMYPE y RENAMYPE</t>
  </si>
  <si>
    <t>Usuarios</t>
  </si>
  <si>
    <t>Minuta</t>
  </si>
  <si>
    <t>Eventos/Ferias</t>
  </si>
  <si>
    <t>Promoción a la Constitución y Formalización de las Mypes y Cooperativas .</t>
  </si>
  <si>
    <t>Fortalecimiento de la Gestión Institucional de capacidades técnicasy de gestión de recursos</t>
  </si>
  <si>
    <t>Asesoramiento y Asistencia Técnica Personalizada en Constitución y Formalización de las Mypes y Cooperativas.</t>
  </si>
  <si>
    <t>Eventos de difusión y Capacitación en Temas de Desarrollo Empresarial Regional</t>
  </si>
  <si>
    <t>Constitución y formalización de Mypes y cooperativas</t>
  </si>
  <si>
    <t>Actualizar el Registro Nacional de Asociaciones de Mypes en el Ámbito Regional.</t>
  </si>
  <si>
    <t>13.1</t>
  </si>
  <si>
    <t>14</t>
  </si>
  <si>
    <t>15</t>
  </si>
  <si>
    <t>15.1</t>
  </si>
  <si>
    <t>15.2</t>
  </si>
  <si>
    <t>15.3</t>
  </si>
  <si>
    <t>Elaboración de minutas de constitución de mypes y cooperativas</t>
  </si>
  <si>
    <t>Promover, organizar la participación de Mypes en Ferias Empresariales a Nivel 
Regional.</t>
  </si>
  <si>
    <t>Acciones de la Sub Gerencia de Promoción de la Inversión Privada</t>
  </si>
  <si>
    <t>Construcción de una cama para de disipasión</t>
  </si>
  <si>
    <t xml:space="preserve">Válvulas compuertas </t>
  </si>
  <si>
    <t>Línea de distribución (m)</t>
  </si>
  <si>
    <t>Construcción de  un reservorio</t>
  </si>
  <si>
    <t>Instalación de módulos de riego</t>
  </si>
  <si>
    <t>Implementación de dos cabezales de filtro</t>
  </si>
  <si>
    <t>Red de distribución -conducción (m)</t>
  </si>
  <si>
    <t>Línea de conducción (m)</t>
  </si>
  <si>
    <t>Fomentar la organización, participación e inclusión de las Mypes en Procesos de 
Desarrollo Empresarial</t>
  </si>
  <si>
    <t>Pago de personal nombrado</t>
  </si>
  <si>
    <t>Capacitación y Difusión  del Ordenamiento Jurídico, para proteger la Salud de la Persona,  la del Medio Familiar y la de la Comunidad así como el deber de Contribuir a su Promoción y Defensa</t>
  </si>
  <si>
    <t>Disponer facilidades y medidas de seguridad de los turistas - Red de Protección al Turista</t>
  </si>
  <si>
    <t xml:space="preserve">Total Personal CAS </t>
  </si>
  <si>
    <t>Mejoramiento de la Gestión Turística Sostenible en el Ámbito Rural de Cutervo - Distrito de Santo Domingo de La Capilla.</t>
  </si>
  <si>
    <t>Implementación de la Oficina de Promoción del Desarrollo de la GSRC</t>
  </si>
  <si>
    <t>Elaboración del Plan Turístico Provincial</t>
  </si>
  <si>
    <t>Capacitación y Asistencia Técnica</t>
  </si>
  <si>
    <t xml:space="preserve">Promoción Turístico de Fiestas patronales Distritales </t>
  </si>
  <si>
    <t>Ferias Agropecuarias y Artesanales</t>
  </si>
  <si>
    <t>Gastos Generales</t>
  </si>
  <si>
    <t>Supervisión</t>
  </si>
  <si>
    <t>Elaboración de Expediente Técnico</t>
  </si>
  <si>
    <t>Evaluación de Expediente Técnico</t>
  </si>
  <si>
    <t>Liquidación de proyecto</t>
  </si>
  <si>
    <t>GERENCIA SUB REGIONAL DE CUTERVO -PROYECTOS</t>
  </si>
  <si>
    <t>Puente carrozable</t>
  </si>
  <si>
    <t>km</t>
  </si>
  <si>
    <t>Construcción, Mejoramiento del Camino Vecinal entre Cruce Inguer-Paltic - Sagasmache-La Colpa - Paric, Distrito de Querocotillo - Cutervo - Cajamarca.</t>
  </si>
  <si>
    <t>Uso eficiente y ahorro de energía</t>
  </si>
  <si>
    <t>Servicio de Contrato de Administación de Servicios</t>
  </si>
  <si>
    <t>Meses cubiertos</t>
  </si>
  <si>
    <t>Contribuciones a Essalud de CAS</t>
  </si>
  <si>
    <t>Acción Ejecutada</t>
  </si>
  <si>
    <t>Informe de Plan Aprobado</t>
  </si>
  <si>
    <t>Evaluación Física Realizada</t>
  </si>
  <si>
    <t>Informe Aprobado</t>
  </si>
  <si>
    <t>Reunión-Taller Ejecutada</t>
  </si>
  <si>
    <t>Juntas Ejecutadas</t>
  </si>
  <si>
    <t>Resoluciones Aprobadas</t>
  </si>
  <si>
    <t>Convenio Operativizado</t>
  </si>
  <si>
    <t>Contrato Efectuado</t>
  </si>
  <si>
    <t>Reuniones Ejecutadas</t>
  </si>
  <si>
    <t>Acuerdo Firmado</t>
  </si>
  <si>
    <t>Evaluación Física Financiera</t>
  </si>
  <si>
    <t>CAS</t>
  </si>
  <si>
    <t>Participar en las Sesiones de Directorio de Gerentes (Ordinarias y Extraordinarias)</t>
  </si>
  <si>
    <t>1.1.</t>
  </si>
  <si>
    <t>Convocar a Sesiones de Directorio de Gerentes (Ordinarias y Extraordinarias)</t>
  </si>
  <si>
    <t>Elaborar Actas de Sesión de Directorio de Gerentes</t>
  </si>
  <si>
    <t>Registrar los acuerdos adoptados en Directorio de Gerentes</t>
  </si>
  <si>
    <t>Conducir los Procesos de Recepción, Revisión, Registro, Trámite y Seguimiento de Documentación</t>
  </si>
  <si>
    <t>Notificar Resoluciones de Presidencia, Gerencia General, Gerencias Regionales y otra documentación.</t>
  </si>
  <si>
    <t>Archivo, Legajo y Administración de Documentos de Interés Institucional (Resoluciones, Convenios, Addendas, Oficios, Cartas Notariales).</t>
  </si>
  <si>
    <t>Control y Supervisión de Área de Trámite Documentario.</t>
  </si>
  <si>
    <t>Trámite de Documentación de las diferentes áreas ingresadas a la Sede del Gobierno Regional.</t>
  </si>
  <si>
    <t>Inventario de Archivo Institucional (Registro, Inventario, Almacenamiento de Documentación)</t>
  </si>
  <si>
    <t>Recepción, Registro, Trámite de Documentos a diferentes áreas, Unidades Ejecutoras e Instituciones varias</t>
  </si>
  <si>
    <t xml:space="preserve">registros </t>
  </si>
  <si>
    <t>Oficios y resoluciones</t>
  </si>
  <si>
    <t>Archivadores</t>
  </si>
  <si>
    <t>Citación</t>
  </si>
  <si>
    <t>Personal y Obligaciones Sociales</t>
  </si>
  <si>
    <t>Remuneración personal nombrado</t>
  </si>
  <si>
    <t>Registros de Empresas Promocionales de personas con discapacidad</t>
  </si>
  <si>
    <t>Aprobación de Reglamentos de Seguridad y Salud en el Trabajo</t>
  </si>
  <si>
    <t>Registro y aprobación de Libros de Actas de Comités de Seguridad y Salud en el Trabajo</t>
  </si>
  <si>
    <t>Essalud+Aguinaldos</t>
  </si>
  <si>
    <t xml:space="preserve">SUB GERENCIA DE DESARROLLO HUMANO - ACTIVIDADES  </t>
  </si>
  <si>
    <t>ACTIVIDAD 1.1. Taller de Consulta y Aprobación de Propuestas de Políticas Públicas Regionales en temática de Discapacidad.</t>
  </si>
  <si>
    <t xml:space="preserve">Taller </t>
  </si>
  <si>
    <t>ACTIVIDAD 1.2. Fortalecimeinto de Capacidades de las Organizaciones de personas con Discapacidad de la Región.</t>
  </si>
  <si>
    <t xml:space="preserve">Capacitación </t>
  </si>
  <si>
    <t>ACTIVIDAD 1.3. Socialización del Plan Operativo de la OREDIS.</t>
  </si>
  <si>
    <t>ACTIVIDAD 2.1. Fortalecimiento de capacidades de jefes de OMAPED de la Región y asistencia técnica para la elaboración de sus respectivos POA.</t>
  </si>
  <si>
    <t>Actividad 1.4  Planificación de talleres de capacitación a personas con discapacidad en cordinación con las OMAPEDs de acuerdo a los requerimientos de la Dirección Regional de Trabajo y Direccion Regional .</t>
  </si>
  <si>
    <t>ACTIVIDAD 3.1. Reuniones de la Mesa por la Participación de Desarrollo Inclusivo de la Persona con Discapacidad.</t>
  </si>
  <si>
    <t xml:space="preserve">ACTIVIDAD 5.1. Difusión de Spot radial de derecho al accso a la educación y trabajo de la persona con discapacidad </t>
  </si>
  <si>
    <t>Campaña de Sensibilización</t>
  </si>
  <si>
    <t>ACTIVIDAD 6.1. Campañas de Certificación de Discapacidad.</t>
  </si>
  <si>
    <t>Certificados de Discapacidad</t>
  </si>
  <si>
    <t>ACTIVIDAD 6.2. Campañas de Atención Medica Integral para personas con discapacidad.</t>
  </si>
  <si>
    <t>ACTIVIDAD 7.1. Tercer Encuentro Empresarial Responsabilidad Social Inversión Rentable</t>
  </si>
  <si>
    <t xml:space="preserve">Encuentro Empresarial </t>
  </si>
  <si>
    <t xml:space="preserve">ACTIVIDAD 8.1. Taller de Capacitación a docentes en necesidades educativas especiales, necesidades educativas para su escolarizacióno en lenguaje de señas y escritura Brayle. </t>
  </si>
  <si>
    <t>Multiprovincial: Jaén,  y Cutervo</t>
  </si>
  <si>
    <t xml:space="preserve">Taller de Capacitación </t>
  </si>
  <si>
    <t>Actividad 11.2 Supervición de cumplimiento de la Ley N° 27050 Ley General de la Persona con Discapacidad en cordinción con las Direcciones Regionales.</t>
  </si>
  <si>
    <t xml:space="preserve">ACTIVIDAD 13.2. Entrega de Carnets en las 13 Provincias </t>
  </si>
  <si>
    <t xml:space="preserve"> Carnets de Inscripción </t>
  </si>
  <si>
    <t>Resultado 5: Funcionarios públicos, privados y sociedad en general sensibilizados en temática de discapacidad.</t>
  </si>
  <si>
    <t>Resultado 6: Personas con discapacidad acceden a servicios de salud a través de campañas médicas integrales y de certificación de discapacidad.</t>
  </si>
  <si>
    <t>Resultado 7: Persona con discapacidad de la región mejoran el acceso a un trabajo digno.</t>
  </si>
  <si>
    <t>Resultado 8: Niños y niñas con necesidades educativas especiales cuentan con atención docente preparada.</t>
  </si>
  <si>
    <t>Contribuciones a Essalud CAS</t>
  </si>
  <si>
    <t>Útiles de escritorio</t>
  </si>
  <si>
    <t>Resultado 1: Organizaciones de personas con discapacidad de la Región Cajamarca ejercen su derecho a la consulta y fortalecen sus capacidades y de desarrollo asociativo</t>
  </si>
  <si>
    <t>Resultado 2: Oficinas municipales de atención a las personas con discapacidad de la región de Cajamarca reciben asistencia técnica y capacitación para realizar sus funciones.</t>
  </si>
  <si>
    <t>Resultado 3: Mesa por la participación y desarrollo inclusivo de las personas con discapacidad realiza acciones de sensibilización y de fiscalización en cumplimiento de la ley N° 29973 "ley general de la persona con discapacidad.</t>
  </si>
  <si>
    <t>Útiles</t>
  </si>
  <si>
    <t>Expediente y Proyecto de RER</t>
  </si>
  <si>
    <t>Asambleas Ordinarias y Extraordinarias de la CTR ZEE-OT</t>
  </si>
  <si>
    <t>Proyecto de Ordenanza Regional</t>
  </si>
  <si>
    <t>Proyecto de Acuerdo Regional</t>
  </si>
  <si>
    <t>ZEE (posicionamiento y aplicación)</t>
  </si>
  <si>
    <t>Estudios Especializados (Implementación de recomendaciones y aplicación)</t>
  </si>
  <si>
    <t>Plan de Ordenamiento Territorial (propuesta metodologica, actualización de la Guia OT - OR 011-2011-GR.CAJ-CR)</t>
  </si>
  <si>
    <t xml:space="preserve">Proyectos de Ley relacionados al Ordenamiento Territorial </t>
  </si>
  <si>
    <t>Implementación del Plan de Comunicación Interna y Externa</t>
  </si>
  <si>
    <r>
      <rPr>
        <b/>
        <sz val="10"/>
        <color theme="1"/>
        <rFont val="Calibri"/>
        <family val="2"/>
        <scheme val="minor"/>
      </rPr>
      <t>Sistema de Información Territorial Regional</t>
    </r>
    <r>
      <rPr>
        <sz val="10"/>
        <color theme="1"/>
        <rFont val="Calibri"/>
        <family val="2"/>
        <scheme val="minor"/>
      </rPr>
      <t xml:space="preserve"> (Respaldo legal y politico, Capacitación,  Articulacion con CCIDEP y CENEPRED, formulacion de un PIP, difusion de la plataforma, actualizacion de información, Mapoteca virtual)</t>
    </r>
  </si>
  <si>
    <t>Personal por CAS + ESSALUD (9 con contrato vigente)+Aguinaldo</t>
  </si>
  <si>
    <t>Ordenanza Regional de aprobación</t>
  </si>
  <si>
    <t>Propuesta de DIT</t>
  </si>
  <si>
    <t>Proyecto de Ley</t>
  </si>
  <si>
    <t>Implementacion</t>
  </si>
  <si>
    <t>Sistema de Información</t>
  </si>
  <si>
    <t>Propuesta metodológica POT</t>
  </si>
  <si>
    <t>Gestión Permanente (Material de escritorio, toners y respuestos)</t>
  </si>
  <si>
    <t>Diagnóstico Integral del Territorio (propuesta metodologica, version preliminar)</t>
  </si>
  <si>
    <t>Beneficios sociales-documentos de gestión, procesos  de reconocimiento  por demandas judiciales.</t>
  </si>
  <si>
    <t>Reconocimiento de retribuciones personal CAS y Contribuciones a ESSALUD</t>
  </si>
  <si>
    <t>Plla.Mensual</t>
  </si>
  <si>
    <t>Pago de contribuciones a ESSALUD- Personal CAS</t>
  </si>
  <si>
    <t>Servicios, Campañas, Talleres</t>
  </si>
  <si>
    <t>Acciones de control y la permanencia del personal</t>
  </si>
  <si>
    <t>Implementación con materiales para el desarrollo del Sistema y Sub Sistema de Personal</t>
  </si>
  <si>
    <t>Atención de pedidos de servicios</t>
  </si>
  <si>
    <t>Estudio de posibilidades de mercado para la adquisición de Servicios</t>
  </si>
  <si>
    <t>Estudio de posibilidades de mercado</t>
  </si>
  <si>
    <t>Elaboración de contratos de servicios en SIGA</t>
  </si>
  <si>
    <t>Elaboración de órdenes de servicio</t>
  </si>
  <si>
    <t>Registro de Compromiso Anual en SIAF</t>
  </si>
  <si>
    <t>Registro del Compromiso Mensual en el SIAF de órdenes de servicios</t>
  </si>
  <si>
    <t>Notificación de órdenes de servicios a proveedores</t>
  </si>
  <si>
    <t>Atención de pedidos de bienes</t>
  </si>
  <si>
    <t>Consolidación de pedidos de bienes</t>
  </si>
  <si>
    <t>Estudio de posibilidades de mercado para la adquisición de Bienes</t>
  </si>
  <si>
    <t>Elaboración de contratos de bienes en SIGA</t>
  </si>
  <si>
    <t>Elaboración de órdenes de compra</t>
  </si>
  <si>
    <t>órden de compra</t>
  </si>
  <si>
    <t>Registro del Compromiso Mensual en el SIAF de órdenes de compras</t>
  </si>
  <si>
    <t>Elaboración del PAC, modificatorias y registro en la web del SEACE</t>
  </si>
  <si>
    <t>PAAC</t>
  </si>
  <si>
    <t>Elaboración de resúmenes ejecutivos de procesos de selección</t>
  </si>
  <si>
    <t>Resúmen ejecutivo</t>
  </si>
  <si>
    <t>Solicitudes de Aprobación de los expedientes de contratación</t>
  </si>
  <si>
    <t>Solicitud</t>
  </si>
  <si>
    <t>Registro de participantes en procesos de selección</t>
  </si>
  <si>
    <t>Ejecución de los procesos de selección</t>
  </si>
  <si>
    <t>Proceso Selección</t>
  </si>
  <si>
    <t>Publicación de las diferentes fases de la ejecución de los procesos de selección en el SEACE y Portal Institucional</t>
  </si>
  <si>
    <t>Verificación y registro de la conformidad de ingreso de bienes al almacén</t>
  </si>
  <si>
    <t>Registro de PECOSAs y salidas de bienes del almacén</t>
  </si>
  <si>
    <t>PECOSA</t>
  </si>
  <si>
    <t>Revisión y seguimiento del Kardex del almacén</t>
  </si>
  <si>
    <t>Brindar información contable del almacén</t>
  </si>
  <si>
    <t>Reporte Contable</t>
  </si>
  <si>
    <t>Dirección de Abastecimientos</t>
  </si>
  <si>
    <t>Revisión de TDRs, Especificaciones Técnicas</t>
  </si>
  <si>
    <t>Elaboración de Contratos administrativos (Bienes/Servicios/Obras)</t>
  </si>
  <si>
    <t>Contrato</t>
  </si>
  <si>
    <t>Operatividad de unidades móviles de la Sede del Gobierno Regional Cajamarca y rindentes</t>
  </si>
  <si>
    <t>Limpieza de ambientes de la Sede del Gobierno Regional Cajamarca</t>
  </si>
  <si>
    <t>Garantizar la seguridad y vigilancia del las instalaciones del Gobierno Regional Cajamarca</t>
  </si>
  <si>
    <t>Provisión de Gastos Generales de la Sede del GRC (Agua, Luz Eléctrica, Telefonía, Telefonía Móvil)</t>
  </si>
  <si>
    <t>Reconocimiento de deudas pendientes por mantenimiento de camionetas 2014</t>
  </si>
  <si>
    <t>Reposición Judicial</t>
  </si>
  <si>
    <t>Orden de Servicio</t>
  </si>
  <si>
    <t>Renovación de equipos del Auditorio</t>
  </si>
  <si>
    <t>Limpieza y mantenimiento de tanque de agua</t>
  </si>
  <si>
    <t>Órden de servicio</t>
  </si>
  <si>
    <t>Registro SIGA</t>
  </si>
  <si>
    <t>Supervisión a las diferentes Unidades Ejecutoras sobre Operatividad Contable.</t>
  </si>
  <si>
    <t>Registro de Compromisos anuales  en el Sistema SIAP-SP</t>
  </si>
  <si>
    <t>Registro Contable en el SIAF-SP de las fases de Gastos: Compromiso, Devengado, Girado y Pagado.</t>
  </si>
  <si>
    <t>Registros Contables</t>
  </si>
  <si>
    <t>Registro Contable en el SIAF-SP de las fases de ingresos: Determinado y Recaudado.</t>
  </si>
  <si>
    <t>Formulación mensual de  Estados Financieros y Presupuestarios de la Sede Central del GRC.</t>
  </si>
  <si>
    <t>Formulación Mensual EE.FF.</t>
  </si>
  <si>
    <t>Formulación trimestral de los Estados Financieros y Presupuestarios de la Sede Central del GRC.</t>
  </si>
  <si>
    <t>Formulación trimestral EE.FF.</t>
  </si>
  <si>
    <t>Consolidación e integración EE.FF</t>
  </si>
  <si>
    <t>Presentaciones EE.FF y EE.PP del Pliego</t>
  </si>
  <si>
    <t>Auxiliares Estándar</t>
  </si>
  <si>
    <t>Nº expedientes</t>
  </si>
  <si>
    <t xml:space="preserve">Registro admirativo de fase de compromisos y devengados  en el SIAF - SP   de todos los documentos de gastos que generan afectación presupuestal </t>
  </si>
  <si>
    <t xml:space="preserve">Registro admirativo de fase de compromisos y devengados  en el SIGA   de los documentos de gastos que generan afectación presupuestal </t>
  </si>
  <si>
    <t>Presentación de Estados Financieros y Presupuestarios Pliego 445 Greca la DNCP-MEF</t>
  </si>
  <si>
    <t xml:space="preserve">Elaboración de Auxiliares Estándar de Proyectos de Inversión </t>
  </si>
  <si>
    <t>Seguimiento e implementación de medidas correctivas derivados de Exámenes especiales realizado por la  Oficina Regional de Control Institucional</t>
  </si>
  <si>
    <t>Registros auxiliares</t>
  </si>
  <si>
    <t>Evaluación Anual del Presupuesto 2014</t>
  </si>
  <si>
    <t>Servicio de agua y desague</t>
  </si>
  <si>
    <t>Rediseño organizacional</t>
  </si>
  <si>
    <t xml:space="preserve">Actualizacion de documento de gestion institucional </t>
  </si>
  <si>
    <t>Elaboracion  y actualización documentos normativos (directivas, reglamentos, insrtructivos, otros)</t>
  </si>
  <si>
    <t>Acciones  Simplificacion administrativa</t>
  </si>
  <si>
    <t xml:space="preserve">Acciones de capacitación y difusión </t>
  </si>
  <si>
    <t>Gerencia Permante</t>
  </si>
  <si>
    <t>Inventario de Hardware &amp; Software</t>
  </si>
  <si>
    <t>Dependencia interconectada</t>
  </si>
  <si>
    <t>Análisis de Sistemas Regionales</t>
  </si>
  <si>
    <t>Diseño de Sistemas Regionales</t>
  </si>
  <si>
    <t>Construcción y Pruebas de Sistemas Regionales</t>
  </si>
  <si>
    <t>Software</t>
  </si>
  <si>
    <t>Implantación de Sistemas Regionales</t>
  </si>
  <si>
    <t>Realizar seminario de Gobierno Electrónico y Simplificación Administrativa</t>
  </si>
  <si>
    <t>Gestionar Directivas para regular los servicios que otorga el CIS</t>
  </si>
  <si>
    <t>Mantenimiento y Actualización de los Sistemas del GRC</t>
  </si>
  <si>
    <t>Capacitación al personal del GRC en los servicios de TIC que brinda el CIS</t>
  </si>
  <si>
    <t>Curso/Taller</t>
  </si>
  <si>
    <t>Renovación del parque informático</t>
  </si>
  <si>
    <t>Licenciamiento de Software (antivirus y ofimatica)</t>
  </si>
  <si>
    <t>Licencia</t>
  </si>
  <si>
    <t>Adquirir servicio de fibra óptica y telefonía.</t>
  </si>
  <si>
    <t>contrato</t>
  </si>
  <si>
    <t>Remuneraciones a CAS incluidos beneficios</t>
  </si>
  <si>
    <t>Trabajador</t>
  </si>
  <si>
    <t>Remuneraciones a Trabajadores por reposición judicial.</t>
  </si>
  <si>
    <t>Publicar la información del GRC acorde a la ley de transparencia y acceso a la 
información</t>
  </si>
  <si>
    <t>Culminar la Implantación de los módulos de Patrimonio y  Procesos de Selección 
del SIGA en la Sede del GRC</t>
  </si>
  <si>
    <t>Ampliación de la interconectividad regional (Internet, telefonía y sistemas 
regionales)</t>
  </si>
  <si>
    <t>Mantenimiento y soporte a equipos de cómputo e informáticos de la Sede Central y 
otras dependencias del GRC</t>
  </si>
  <si>
    <t xml:space="preserve">Gestionar la aprobación del perfil del proyecto de provisión de servicios con nuevas TI </t>
  </si>
  <si>
    <t>Contrato CAS, ESSALUD y Gratificaciones</t>
  </si>
  <si>
    <t>Seminarios, talleres y similares organizados por la Sub Gerencia</t>
  </si>
  <si>
    <t>Monitoreo del Plan 2015</t>
  </si>
  <si>
    <t>Monitoreos mensuales</t>
  </si>
  <si>
    <t>Evaluación del Plan 2015</t>
  </si>
  <si>
    <t>Buscar financiamiento para ejecutar el Plan 2015</t>
  </si>
  <si>
    <t xml:space="preserve">Producción de material periodistico y/o de imagen corporativa, para los distintos medios de comunicación, página web y redes sociales local, regional, nacional </t>
  </si>
  <si>
    <t>Producción de hasta 3 spots radiales por mes</t>
  </si>
  <si>
    <t>Spots</t>
  </si>
  <si>
    <t>Concertar al menos 8 entrevistas en vivo (radio y tv.) para los funcionarios del GRC.</t>
  </si>
  <si>
    <t>Entrevistas</t>
  </si>
  <si>
    <t xml:space="preserve">Producción de hasta 3 spots televisivos </t>
  </si>
  <si>
    <t>S</t>
  </si>
  <si>
    <t xml:space="preserve">Producción de hasta 2 reportajes televisivos </t>
  </si>
  <si>
    <t>Reportajes</t>
  </si>
  <si>
    <t>Coordinar y producir hasta 40 notas de prensa.</t>
  </si>
  <si>
    <t>Coordinar la Producción Periodística de un (1) Boletín Institucional (trimetral)</t>
  </si>
  <si>
    <t>Construir el Banco de Imágenes de la Oficina.</t>
  </si>
  <si>
    <t>Banco</t>
  </si>
  <si>
    <t>Elaboración de hasta 2 afiches mensual</t>
  </si>
  <si>
    <t>Elaboración de 1 gigantografía (mes)</t>
  </si>
  <si>
    <t>Gigantografía</t>
  </si>
  <si>
    <t>Instalación de vallas publicitarias</t>
  </si>
  <si>
    <t>Vallas</t>
  </si>
  <si>
    <t>Actualización del Manual de Imagen Corporativa del GRC</t>
  </si>
  <si>
    <t>Manual</t>
  </si>
  <si>
    <t>Utilización de murales en la región para campañas del GRC</t>
  </si>
  <si>
    <t>Mapeo</t>
  </si>
  <si>
    <t>Murales</t>
  </si>
  <si>
    <t>Elaboración de banners, trípticos y otros materiales gráficos</t>
  </si>
  <si>
    <t>Gráficos</t>
  </si>
  <si>
    <t>Realizar monitoreo diario de medios escritos, radiales y televisivos  de la región y nacionales y difundirlos electrónicamente.</t>
  </si>
  <si>
    <t>Monitoreos</t>
  </si>
  <si>
    <t>Elaboración de Resumen Mensual de Monitoreo de Noticias</t>
  </si>
  <si>
    <t>Resúmenes</t>
  </si>
  <si>
    <t>Elaboración de Prototipo de Página Web del GRC y dependecias.</t>
  </si>
  <si>
    <t>Página Web</t>
  </si>
  <si>
    <t>Difusión eficaz  y eficiente de las acciones y proyectos del GRC.</t>
  </si>
  <si>
    <t>Subir hasta 40 producciones de TV. a Pagina Web Institucional</t>
  </si>
  <si>
    <t>Subir hasta 40 notas de prensa a la página web (2 notas por día)</t>
  </si>
  <si>
    <t>Actualización y monitoreo semanal de Periódicos Murales de la sede del GRC y dependencias.</t>
  </si>
  <si>
    <t>Periódicos Murales</t>
  </si>
  <si>
    <t>Cordinación y cobertura informativa de las actividades de Presidencia</t>
  </si>
  <si>
    <t>Vídeos, Notas de Prensa</t>
  </si>
  <si>
    <t>Anuncios</t>
  </si>
  <si>
    <t>Difusión periodística en redes sociales</t>
  </si>
  <si>
    <t>Distribución del Boletín Informativo bimestral del GRC.</t>
  </si>
  <si>
    <t>Boletines</t>
  </si>
  <si>
    <t>Coordinar una red de comunicadores del GRC para fortalecer el Sistema de Comunicación.</t>
  </si>
  <si>
    <t>Elaboración de un diagnóstico situacional de las oficinas de comunicación de toda región</t>
  </si>
  <si>
    <t>Implementación técnica y de recursos humanos de las oficinas de comunicación de la región.</t>
  </si>
  <si>
    <t>Oficinas implementadas</t>
  </si>
  <si>
    <t>Monitoreo de la Red de Comunicadores del GRC</t>
  </si>
  <si>
    <t>Brindar información pública, oportuna y transparente al público.</t>
  </si>
  <si>
    <t>Determinar responsable de Atención al Usuario.</t>
  </si>
  <si>
    <t>Realizar seguimiento a las solicitudes de información por parte de los ciudadanos de la región.</t>
  </si>
  <si>
    <t>Indeterminado</t>
  </si>
  <si>
    <t xml:space="preserve">Informes </t>
  </si>
  <si>
    <t>Actualización permanente del portal de acceso a la información pública.</t>
  </si>
  <si>
    <t>Portal actualizado</t>
  </si>
  <si>
    <t xml:space="preserve">Coordinar la realización de 2 Audiencias Públicas </t>
  </si>
  <si>
    <t>Coordinar la difusión de los resultados de las Audiencias Públicas con la Red de Comunicación Regional (Provincias).</t>
  </si>
  <si>
    <t>Audiencias descentralizadas</t>
  </si>
  <si>
    <t xml:space="preserve">Fortalecer  los niveles de coordinación y articulación  de las Gerencias y Direcciones </t>
  </si>
  <si>
    <t>Producción y difusión de publicidad interna en sede y dependencias.</t>
  </si>
  <si>
    <t>Publicidad interna</t>
  </si>
  <si>
    <t>Realizar reuniones periódicas con Gerencias y Direcciónes Regionales Sectoriales.</t>
  </si>
  <si>
    <t>Realizar actividades de integración del personal de la sede regional del GRC y dependencias</t>
  </si>
  <si>
    <t>Elaborar saludo a instituciones públicas y privadas de reconocimiento  local, regional y nacional en fechas importantes.</t>
  </si>
  <si>
    <t>Saludos</t>
  </si>
  <si>
    <t xml:space="preserve">Actualización del directorio regional y nacional </t>
  </si>
  <si>
    <t>Publicación de anuncios publicitarios en prensa, radio, tv. y web..</t>
  </si>
  <si>
    <t xml:space="preserve">La gestión del Plan de comunicación contribuye a posicionar al Gobierno Regional en la opinión pública regional y nacional </t>
  </si>
  <si>
    <t>Audiencias Públicas</t>
  </si>
  <si>
    <t>Contrato Administrativo de Servicios CAS</t>
  </si>
  <si>
    <t>Admisión de petitorios mineros de Pequeños Productores Mineros y Productores Mineros Artesanales.</t>
  </si>
  <si>
    <t>Admisión de Escritos tipo T y D</t>
  </si>
  <si>
    <t>Actualización de Derechos Mineros en el SIDEMCAT</t>
  </si>
  <si>
    <t>Administracion del Registro Nacional de Declaraciones de Compromiso</t>
  </si>
  <si>
    <t xml:space="preserve">Foliación, Scaneo y posterior remisión al INGEMMET, para su visualizacion </t>
  </si>
  <si>
    <t>Publicación de Resoluciones de otorgamiento de Concesiones Mineras</t>
  </si>
  <si>
    <t>Pasantía en el Instituto Geológico Minero y Metalúrgico INGEMMET</t>
  </si>
  <si>
    <t xml:space="preserve">Elaboración del Foro de Concesiones Mineras y Medio Ambiente </t>
  </si>
  <si>
    <t>Orientación al Usuario</t>
  </si>
  <si>
    <t>Fiscalización en el sistema de Gestion de Seguridad y Salud Ocupacional de la Pequeña Minería y Minería Artesanal</t>
  </si>
  <si>
    <t>Capacitacion para el proceso de formalizacion de las actividades de la Pequeña Minería y Minería Artesanal</t>
  </si>
  <si>
    <t>Fiscalización Ambiental de la Pequeña Minería y Minería Artesanal</t>
  </si>
  <si>
    <t>Capacitacion sobre Gestion del Medio Ambiente en las actividades de la Pequeña Minería y Minería Artesanal</t>
  </si>
  <si>
    <t xml:space="preserve">HIDROCARBUROS Y ELECTRICIDAD </t>
  </si>
  <si>
    <t>Evaluación de declaración de Impacto Ambiental en el sector hidrocarburos.</t>
  </si>
  <si>
    <t>Capacitación sobre normatividad legal del sector energia.</t>
  </si>
  <si>
    <t>Otorgar concesiones de distribución con una demanda no mayor a 30 MW con fines de servicio público de electricidad, Otorgar autorizaciones para generación con hidroelectricas y termoelectricas desde 500 kW hasta 10 MW.</t>
  </si>
  <si>
    <t>Evaluación Técnica de EIA´s de proyectos de distribución  cuya potencia sea inferior a los 30 MW.</t>
  </si>
  <si>
    <t xml:space="preserve">Evaluación Técnica de Planes de Abandono para las Actividades eléctricas (distribución eléctrica cuya demanda sea no mayor a 30MW).
</t>
  </si>
  <si>
    <t>Minería y Medio Ambiente</t>
  </si>
  <si>
    <t>Petitorio</t>
  </si>
  <si>
    <t>Escritos</t>
  </si>
  <si>
    <t>Und.</t>
  </si>
  <si>
    <t>*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</si>
  <si>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</si>
  <si>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</si>
  <si>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</si>
  <si>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</si>
  <si>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</si>
  <si>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</si>
  <si>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</si>
  <si>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</si>
  <si>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</si>
  <si>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</si>
  <si>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</si>
  <si>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</si>
  <si>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</si>
  <si>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</si>
  <si>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</si>
  <si>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</si>
  <si>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</si>
  <si>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</si>
  <si>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</si>
  <si>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</si>
  <si>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</si>
  <si>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</si>
  <si>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</si>
  <si>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Evaluación, aprobación o desaprobación de Planes de Abandono para proyectos de líneas de transmisión de alcance regional.</t>
  </si>
  <si>
    <t>Evaluación, aprobación o desaprobación de Estudios Ambientales de Centrales Eléctricas con potencia menor o igual a 20 MW.</t>
  </si>
  <si>
    <t>Evaluación, aprobación o desaprobación de Estudios Ambientales de Líneas de transmisión de alcance regional.</t>
  </si>
  <si>
    <t>Evaluación, aprobación o desaprobación de Planes de Abandono para proyectos de Centrales Eléctricas con potencia menor o igual a 20 MW.</t>
  </si>
  <si>
    <t>Curso de voluntariado en emergencias y rehabilitación (Brigadas)</t>
  </si>
  <si>
    <t>Expediente Técnico</t>
  </si>
  <si>
    <t>Instalación de Servicios Turísticos en El Circuito Turístico Udima-Poro Poro, Distrito de Catache- Santa Cruz- Cajamarca</t>
  </si>
  <si>
    <t>GERENCIA REGIONAL DE INFRAESTRUCTURA</t>
  </si>
  <si>
    <t>Prevención y Mitigación de Desastres</t>
  </si>
  <si>
    <t>SEDE CAJAMARCA - GERENCIA REGIONAL DE INFRESTRUCTURA -PROYECTOS</t>
  </si>
  <si>
    <t>Mantenimiento de infraestructura pública</t>
  </si>
  <si>
    <t>Mantenimiento</t>
  </si>
  <si>
    <t>UNIDAD FORMULADORA DE GERENCIA REGIONAL  DE RENAMA</t>
  </si>
  <si>
    <t>Estudios de Pre inversión</t>
  </si>
  <si>
    <t>Identificación, formulación, reformulación y verificaciones de Viabilidad  de estudios de Pre Inversión</t>
  </si>
  <si>
    <t>Pago de CAS</t>
  </si>
  <si>
    <t>UNIDAD FORMULADORA DE GERENCIA REGIONAL  DE DESARROLLO ECONÓMICO</t>
  </si>
  <si>
    <t>0035 GESTION SOSTENIBLE DE RECURSOS NATURALES Y DIVERSIDAD BIOLOGICA</t>
  </si>
  <si>
    <t>0002 GESTION DEL PROGRAMA</t>
  </si>
  <si>
    <t>Contrato administrativo de servicios</t>
  </si>
  <si>
    <t>0003 CAPACITACION Y ASISTENCIA TECNICA EN GESTION DE LOS RECURSOS NATURALES Y DE LA DIVERSIDAD BIOLOGICA EN LOS TRES NIVELES DE GOBIERNO</t>
  </si>
  <si>
    <t>Acompañamiento en la gestión de Recursos Hídricos</t>
  </si>
  <si>
    <t>0004 GENERACION, ADMINISTRACION Y DIFUSION DEL SISTEMA DE MONITOREO DEL ESTADO DE LOS RECURSOS NATURALES Y DIVERSIDAD BIOLOGICA</t>
  </si>
  <si>
    <t xml:space="preserve">Promover la participación de las comunidades campesinas y autoridades competentes en la remediación de Pasivos Ambientales </t>
  </si>
  <si>
    <t>Monitoreo de Calidad de Agua Superficial y consumo humano en la Ciudad de Cajamarca</t>
  </si>
  <si>
    <t>Reparación y mantenimiento de equipos de monitoreo de calidad ambiental</t>
  </si>
  <si>
    <t>Gestión y operación  del Consejos de Recursos Hídricos Chancay – Lambayeque</t>
  </si>
  <si>
    <t>0005 IMPLEMENTACION DE ALTERNATIVAS DE MANEJO SOSTENIBLE DE RECURSOS NATURALES Y SISTEMAS PRODUCTIVOS SOSTENIBLES</t>
  </si>
  <si>
    <t>Establecimiento de alianzas con SERNANP, con Municipalidades Provinciales, locales y con actores privados de bosques.</t>
  </si>
  <si>
    <t>Evento informativo Reducción de Emisiones de Carbono causadas por la Deforestación y la Degradación de los Bosques – REDD</t>
  </si>
  <si>
    <t>PROYECTOS</t>
  </si>
  <si>
    <t>Fortalecimiento para la forestación y reforestación con especies nativas y exóticas en la zona de Chirinos, San Ignacio</t>
  </si>
  <si>
    <t>ACCIONES DE LA UNIDAD FORMULADORA RENAMA - CAS</t>
  </si>
  <si>
    <t>Profesionales</t>
  </si>
  <si>
    <t>Aguinaldo</t>
  </si>
  <si>
    <t>Vacaciones Truncas</t>
  </si>
  <si>
    <t>San Marcos</t>
  </si>
  <si>
    <t>LABORATORIO DEL AGUA</t>
  </si>
  <si>
    <t>MANTENIMIENTO DE LA ACREDITACIÓN</t>
  </si>
  <si>
    <t>Ejecución del Plan de Mantenimiento y Calibración de Equipos e instrumentos de medición  del Alcance de la Acreditación</t>
  </si>
  <si>
    <t>Calibraciones</t>
  </si>
  <si>
    <t>Capacitación Externa al personal del Laboratorio</t>
  </si>
  <si>
    <t>Capacitaciones</t>
  </si>
  <si>
    <t>Auditoria Externa</t>
  </si>
  <si>
    <t>No Conformidades</t>
  </si>
  <si>
    <t>Participación en Interlaboratorios</t>
  </si>
  <si>
    <t>Métodos Satisfactorios</t>
  </si>
  <si>
    <t>Mantener el Stock de Reactivos de los Métodos del alcancen de la acreditación</t>
  </si>
  <si>
    <t>Reactivos</t>
  </si>
  <si>
    <t>Balones</t>
  </si>
  <si>
    <t>Pago al Personal CAS</t>
  </si>
  <si>
    <t>Trabajadores</t>
  </si>
  <si>
    <t>Compra de material para el aseo</t>
  </si>
  <si>
    <t>Material de aseo</t>
  </si>
  <si>
    <t>Compra de material de escritorio</t>
  </si>
  <si>
    <t>Material de escritorio</t>
  </si>
  <si>
    <t>Materiales</t>
  </si>
  <si>
    <t>Contribuciones de Es salud de CAS</t>
  </si>
  <si>
    <t>Asistencia técnica para la Elaboración, actualización e implementación de los instrumentos de gestión ambiental municipal</t>
  </si>
  <si>
    <t>Implementación de la Estrategia Regional frente al Cambio Climático</t>
  </si>
  <si>
    <t>Consultoría de Indicadores Ambientales</t>
  </si>
  <si>
    <t>Caracterización de la Cuenca Jequetepeque – Saña (Ámbito Cajamarca)</t>
  </si>
  <si>
    <t>Sistematización y elaboración del expediente de creación del Consejo de Recursos Hídricos de la Cuenca Jequetepeque – Saña</t>
  </si>
  <si>
    <t>Acompañamiento Monitoreo de Calidad Ambiental en la Cuenca del Río Mascón
Proyecto de Investigación en Calidad Ambiental (Convenio con la UNMSM)</t>
  </si>
  <si>
    <t>Formar Comités de Vigilancia Ambiental a nivel de Comunidad en las cuencas del río Mascón</t>
  </si>
  <si>
    <t xml:space="preserve">Materiales para Mapeo cartográfico ambiental </t>
  </si>
  <si>
    <t>Consultoría Investigación en recursos naturales</t>
  </si>
  <si>
    <t>Implementación del FOBIRAJ (consultorías: Reglamento, Marco Económico Financiero)</t>
  </si>
  <si>
    <t>Levantamiento de observaciones al expediente Declaratoria Sito RAMSAR Lagunas de Alto Perú, San Cirilo y Yanacanchilla, y difusión de propuesta</t>
  </si>
  <si>
    <t>Mapeo de Actores y Áreas a nivel regional interesados en la conservación privada y otras modalidades de conservación.
Sistematización de información existente relacionada a Recursos Genéticos.
Propuesta para la elaboración de Mecanismos de Compensación por Servicios Ambientales.</t>
  </si>
  <si>
    <t>Jaén, San Ignacio y Cuervo</t>
  </si>
  <si>
    <t>Contratación de servicios para la disposición de los residuos peligrosos generados en el laboratorio</t>
  </si>
  <si>
    <t>Compra de Gas Argón para el funcionamiento de los Equipos dedicó/OES, Mercurio</t>
  </si>
  <si>
    <t>Servicios Básicos (Agua, Luz, Teléfono)</t>
  </si>
  <si>
    <t>7.1.1</t>
  </si>
  <si>
    <t xml:space="preserve">Solicitar al Ministerio del Medio Ambiente priorizar a la cuenca del Río Llaucán para la elaboración del Diagnóstico Ambiental </t>
  </si>
  <si>
    <t>UNIDAD FORMULADORA DE GERENCIA REGIONAL DE INFRAESTRUCTURA</t>
  </si>
  <si>
    <t>4578 oficios y resoluciones</t>
  </si>
  <si>
    <t>Elaboración del Plan Anual  2015 del Gobierno Regional de Cajamarca</t>
  </si>
  <si>
    <t>Remisión a la Presidencia</t>
  </si>
  <si>
    <t>Actualización de las Políticas Públicas y Estratégia 2015 - 2018</t>
  </si>
  <si>
    <t>Formulación/Sistematización</t>
  </si>
  <si>
    <t>Etapa Preparatoria</t>
  </si>
  <si>
    <t>Etapa de Proceso</t>
  </si>
  <si>
    <t>Fortalecimiento de capacidades del Consejo de Coordinación Regional 2015-2016</t>
  </si>
  <si>
    <t>Elaboración del informe de gestión de los 100 dias</t>
  </si>
  <si>
    <t>Proceso Presupuesto Participativo Regional 2016</t>
  </si>
  <si>
    <t>Emisión del documento (Taller Regional)</t>
  </si>
  <si>
    <t xml:space="preserve">Aprobación del Plan </t>
  </si>
  <si>
    <t>Elaboración de la Memoria Institucional 2011-2014 GRC</t>
  </si>
  <si>
    <t>Desarrollo de la VI Reunión de Frontera Zámora - Chinchipe</t>
  </si>
  <si>
    <t>Elaboración del documento de Evaluación al primer semestre</t>
  </si>
  <si>
    <t>Audiencias Públicas Regionales</t>
  </si>
  <si>
    <t>Elaboración de la I Audiencia Pública Regional 2015</t>
  </si>
  <si>
    <t>Elaboración de la II Audiencia Pública Regional 2015</t>
  </si>
  <si>
    <t>Elaboración del Boletín Estadístico Regional</t>
  </si>
  <si>
    <t>Actualización del PEI 2016 - 2018</t>
  </si>
  <si>
    <t>Pago de EsSalud</t>
  </si>
  <si>
    <t>Comité</t>
  </si>
  <si>
    <t>Supervisión De La Elaboración De Los Expedientes De: "Electrificación Rural  De Los Caseríos Ñoquis Y Chupilca, Distrito De San Bernardino, Provincia De San Pablo, Cajamarca</t>
  </si>
  <si>
    <t>Supervisión Del Expediente: Construcción Del Infraestructura I.E. N° 16482 Cp. Vergel, Distrito La Coipa - Provincia De San Ignacio - Departamento De Cajamarca</t>
  </si>
  <si>
    <t>Elaboración Del Expediente: Construcción Del Infraestructura I.E. N° 16482 Cp. Vergel, Distrito La Coipa - Provincia De San Ignacio - Departamento De Cajamarca</t>
  </si>
  <si>
    <t>Supervisión De Expediente Técnico: Mejoramiento Del Servicio Educativo En La Ir N° 82796 Del Cp. El Cobro Negro, Distrito De San Silvestre De Concha, Provincia De San Miguel - Cajamarca</t>
  </si>
  <si>
    <t>Elaboración De Expedí. Técnico Proyecto: Mejoran. Del Servicio Educativo En Instituí. Educativas De Nivel Primario En Localidades: El Tuco, Tuco Bajo, Nueva Esperanza, La Armada Y Santa Rosa - Hualgayoc - Cajamarca</t>
  </si>
  <si>
    <t>Elaboración De Ex. Técnico: Construcción Del Centro De Educación Técnico Productivo - Cetro Cajamarca, Provincia De Cajamarca -Cajamarca"</t>
  </si>
  <si>
    <t>Supervisión De Expediente Técnico Del Pop: Mejoramiento De Las Condiciones Del Servicio De Educación Secundaria En La Institución Educativa Secundaria Nuestra Señora Del Carmen, Distrito Y Provincia De Celendín, Región Cajamarca</t>
  </si>
  <si>
    <t>Elaboración De Perfil De: Electrificación Rural  De Los Caseríos Ñoquis Y Chupilca, Distrito De San Bernardino, Provincia De San Pablo, Cajamarca</t>
  </si>
  <si>
    <t>Elaboración De Perfil: Instalación Red De Distribución Primaria 22.9 Kb Y Red De Distribución Secundaria 380-220 V, Anexo Chisco Blanco Cp. Bancos, Distrito San Pablo, Provincia De San Pablo Cajamarca.</t>
  </si>
  <si>
    <t>Elaboración Del Expediente Técnico Definitivo Deli: "Construcción Canal Chacapampa-Tumbaden, Saldo De Obra</t>
  </si>
  <si>
    <t>Supervisión Del Ex. Técnico: Mejoramiento Del Sistema De Electrificación Rural Del Caserío La Colpa, Distrito De Jesús - Cajamarca - Cajamarca</t>
  </si>
  <si>
    <t>Elaboración De Expediente Técnico Del Proyecto: "Reconstrucción De La I.E. Carlos Manuel Con Rose -Cholocal-Cajabamba"</t>
  </si>
  <si>
    <t>Reformulación Del Pop: Mejoramiento De La Ir 82305 Quinuacruz-Shitabamba-Cajabamba</t>
  </si>
  <si>
    <t>Evaluación Ex. Técnico: "Reconstrucción De La Ice N° 82284, Cajabamba - Cajamarca".</t>
  </si>
  <si>
    <t>Elaboración Ex. Técnico: "Reconstrucción De La Ice N° 82284, Cajabamba - Cajamarca".</t>
  </si>
  <si>
    <t>Elaboración Del Expediente Técnico Del Pop: “Mejoramiento Del Servicio Educativo En La Ice N° 82969 Carbón Alto, Distrito De Gregorio Pita, Provincia De San Marcos-Región Cajamarca”.</t>
  </si>
  <si>
    <t>Supervisión Del E.T. Del Pop: “Mejoramiento Del Servicio Educativo En La Ice N° 82969 Carbón Alto, Distrito De Gregorio Pita, Provincia De San Marcos-Región Cajamarca”.</t>
  </si>
  <si>
    <t>Evaluación Expediente Técnico del PIP: "Reconstrucción de La I.E. 82285-Cajabamba-Cajamarca"</t>
  </si>
  <si>
    <t>Elaboración de Expediente Técnico del PIP: "Reconstrucción de la I.E. 82285-Cajabamba-Cajamarca"</t>
  </si>
  <si>
    <t>Evaluación de Expediente Técnico del PIP: "Ampliación y Mejoramiento de La I.E. N° 821015-Santa Rosa de Unanca -San Pablo-Cajamarca"</t>
  </si>
  <si>
    <t>Culminación del Expediente Técnico: "Ampliación y Mejoramiento de La I.E. N° 821015-Santa Rosa de Unanca, Provincia de San Pablo Cajamarca"</t>
  </si>
  <si>
    <t>Evaluación de Expediente Técnico del PIP: "Creación de la Infraestructura de la I.E. N° 82165-Yanatotora-Distrito de La Encañada, Provincia De Cajamarca-Cajamarca"</t>
  </si>
  <si>
    <t>Elaboración de Estudio Definitivo del PIP: "Instalación del Sistema Eléctrico Rural Microcuenca Chirimoyo Cajamarquino-Cajamarca"</t>
  </si>
  <si>
    <t>Supervisión de Expediente Técnico Mejoramiento del Servicio Educativo en La I.E 821010, Centro Poblado San Isidro, José Sabogal, Provincia de San Marcos - Cajamarca</t>
  </si>
  <si>
    <t>Elaboración de Expediente Técnico del PIP: Reconstrucción de La Infraestructura y Equipamiento de la Repos.  N° 16573 Raúl Porras Barrenechea de la Localidad Peña Blanca - Distrito San José del Alto-Jaén</t>
  </si>
  <si>
    <t>Elaboración</t>
  </si>
  <si>
    <t>Elaboración de Perfil</t>
  </si>
  <si>
    <t>Autorización</t>
  </si>
  <si>
    <t>San Miguel</t>
  </si>
  <si>
    <t>Supervisión de Expediente Técnico del PIP: Reconstrucción de la Infraestructura y Equipamiento de la Repos.  N° 16573 Raúl Porras Barrenechea de la Localidad Peña Blanca - Distrito San José del Alto-Jaén</t>
  </si>
  <si>
    <t>Pago por Servicios de Evaluación y Actualización-Varios</t>
  </si>
  <si>
    <t>Autorización del ALA para Ejecución de La Obra Puente Telón</t>
  </si>
  <si>
    <t>Elaboración de Expediente de Laboratorio de Monitoreo de Agua</t>
  </si>
  <si>
    <t>Supervisión de Expediente Técnico: Construcción del Centro de Educación Técnico Productivo - Cetpro Cajamarca, Provincia de Cajamarca -Cajamarca"</t>
  </si>
  <si>
    <t>Elaboración de Expediente Técnico del PIP: Mejoramiento de Las Condiciones Del Servicio de Educación Secundaria en La Institución Educativa Secundaria Nuestra Señora del Carmen, Distrito y Provincia de Celendín, Región Cajamarca</t>
  </si>
  <si>
    <t>Supervisión del Expediente Técnico del PIP: Construcción e Implementación Del Local Institucional de La Dirección Regional de Educación Cajamarca</t>
  </si>
  <si>
    <t>Elaboración del Expediente Técnico del PIP: Construcción E Implementación del Local Institucional de La Dirección Regional de Educación Cajamarca</t>
  </si>
  <si>
    <t>Supervisión del Ex. Técnico: Electrificación Rural Localidades de Azul Lloque Huamanga</t>
  </si>
  <si>
    <t>Servicio de Estudio de Suelos y Concreto para El Puente Las Paltas Sobre El Río Puclush</t>
  </si>
  <si>
    <t>Servicio</t>
  </si>
  <si>
    <t>Elaboración de Expediente Técnico del PIP: Instalación del Mercado Modelo en el CP. Chanta Alta - Distrito de La Encañaada - Provincia de Cajamarca-Cajamarca</t>
  </si>
  <si>
    <t>Elaboración del Exp. Técnico: Ampliación y Mejoramiento de La Institución Educativa Fernando Belaúnde Terry, Distrito de Chetilla Cajamarca, Cajamarca”.</t>
  </si>
  <si>
    <t>Elaboración de Expediente "Mejoramiento de La Línea Trifásica, en Los Tramos San Miguel - El Molino y El Molino - El Prado, Provincia de San Miguel - Cajamarca</t>
  </si>
  <si>
    <t>Evaluación de Expediente "Mejoramiento de La Línea Trifásica, en los Tramos San Miguel - El Molino y El Molino - El Prado, Provincia de San Miguel - Cajamarca</t>
  </si>
  <si>
    <t>Elaboración del Expediente Técnico del Proyecto: Mejoramiento de La Institución Educativa N° 82568 - Barrio Chin Guion, Tembladera - Yonán - Contumazá- Cajamarca</t>
  </si>
  <si>
    <t xml:space="preserve">   Servicios</t>
  </si>
  <si>
    <t>Recuperación del Servicio Ambiental Hídrico del Área de Amortiguamiento del Bosque de Protección Pagaibamba, distrito de Querocoto, provincia de Chota, región de Cajamarca</t>
  </si>
  <si>
    <t>Contribuciones a ESSalud</t>
  </si>
  <si>
    <t>Acciones de desarrollo de energía</t>
  </si>
  <si>
    <t>Elaboración del Plan 2015</t>
  </si>
  <si>
    <t>Supervisión de Estudio definitivo del PIP: "Instalación del Sistema Eléctrico Rural Microcuenca Chirimoyo Cajamarquino-Cajamarca"</t>
  </si>
  <si>
    <t>Elaboración de Expediente Técnico Definitivo Del Proyecto: "Mejoramiento A Nivel de Afirmado Con Tratamiento Superficial  De La Carretera Da 105-Emp, Pe-06b (Santa Cruz De Succhubamba)-Romero Circa- La Laguna-Tongod-Catilluc-EN. PE-06 CB8 El Empalme"</t>
  </si>
  <si>
    <t>Implementación</t>
  </si>
  <si>
    <t>Monitoreo</t>
  </si>
  <si>
    <t>0033254 Niños Con Vacuna Completa</t>
  </si>
  <si>
    <t>0033256 Niños Con Suplemento De Hierro Y Vitamina A</t>
  </si>
  <si>
    <t>0033258 Control De Calidad Nutricional De Los Alimentos</t>
  </si>
  <si>
    <t>0033260 Vigilancia De La Calidad Del Agua Para El Consumo Humano</t>
  </si>
  <si>
    <t>0033317 Gestante Con Suplemento De Hierro Y Acido Folico</t>
  </si>
  <si>
    <t>0033288 Municipios Saludables Que Promueven Salud Sexual Y Reproductiva</t>
  </si>
  <si>
    <t>0033289 Comunidades Saludables Que Promueven Salud Sexual Y Reproductiva</t>
  </si>
  <si>
    <t>0033290 Instituciones Educativas Saludables Promueven Salud Sexual Y Reproductiva</t>
  </si>
  <si>
    <t>0033304 Acceso Al Sistema De Referencia Institucional</t>
  </si>
  <si>
    <t>0033412 Familias Saludables Informadas Respecto De Su Salud Sexual Y Reproductiva</t>
  </si>
  <si>
    <t>0043964 Diagnostico De Casos De Tuberculosis</t>
  </si>
  <si>
    <t>0043966 Tratamiento De Casos De Personas Privadas De Su Libertad</t>
  </si>
  <si>
    <t>0043973 Despistaje Y Diagnostico De Tuberculosis Para Pacientes Con Comorbilidad</t>
  </si>
  <si>
    <t>0136031 Implementar Viviendas Mejoradas En Hogares De Personas Afectadas De Tuberculosis Multidrogo Resistente - Tbmdr</t>
  </si>
  <si>
    <t>0136035 Brindar Tratamiento Oportuno Para Tuberculosis Y Sus Complicaciones</t>
  </si>
  <si>
    <t>0136042 Brindar Tratamiento Para Tuberculosis A Personas Con Comorbilidad</t>
  </si>
  <si>
    <t>0043983 Diagnostico Y Tratamiento De Enfermedades Metaxenicas</t>
  </si>
  <si>
    <t>0043984 Diagnostico Y Tratamiento De Casos De Enfermedades Zoonoticas</t>
  </si>
  <si>
    <t>0044119 Comunidad Con Factores De Riesgo Contralados</t>
  </si>
  <si>
    <t>0135994 Brindar Tratamiento A Pacientes Con Diagnostico De Cataratas</t>
  </si>
  <si>
    <t>0135996 Brindar Tratamiento A Pacientes Con Diagnostico De Errores Refractivos</t>
  </si>
  <si>
    <t>0135999 Brindar Tratamiento A Personas Con Diagnostico De Diabetes Mellitus</t>
  </si>
  <si>
    <t>0045112 Personas De 45 A 65 Años Con Endoscopia Digestiva Alta</t>
  </si>
  <si>
    <t>0077248 Evaluacion Medica Preventiva En Cancer De Colon Y Recto, Higado, Leucemia, Linfoma, Piel</t>
  </si>
  <si>
    <t>0077250 Determinacion Del Estadio Clinico Y Tratamiento Del Cancer De Mama</t>
  </si>
  <si>
    <t>0077251 Determinacion Del Estadio Clinico Y Tratamiento Del Cancer De Estomago</t>
  </si>
  <si>
    <t>0077252 Determinacion Del Diagnostico, Estadio Clinico Y Tratamiento Del Cancer De Prostata</t>
  </si>
  <si>
    <t>0077253 Evaluacion Medica Preventiva, Determinacion De Diagnostico, Estadiaje Y Tratamiento Del Cancer De Pulmon</t>
  </si>
  <si>
    <t>0077254 Diagnostico, Estadiaje Y Tratamiento Del Cancer De Colon Y Recto</t>
  </si>
  <si>
    <t>0077255 Determinacion Del Diagnostico, Estadio Clinico Y Tratamiento Del Cancer De Higado</t>
  </si>
  <si>
    <t>0077256 Diagnostico Y Tratamiento Medico De Leucemia</t>
  </si>
  <si>
    <t>0077257 Diagnostico Y Tratamiento Medico De Linfoma</t>
  </si>
  <si>
    <t>0077258 Diagnostico, Estadiaje Clinico Y Tratamiento Del Cancer De Piel No Melanoma</t>
  </si>
  <si>
    <t>0077694 Examen De Colposcopia En Mujeres Con Citologia Anormal</t>
  </si>
  <si>
    <t>0077695 Crioterapia O Cono Leep En Mujeres Con Citologia Anormal</t>
  </si>
  <si>
    <t>0053327 Capacitacion De Comunidades En Habilidades Para Reducir El Riesgo De Daños De Salud</t>
  </si>
  <si>
    <t>0077931 Analisis De La Vulnerabilidad De Establecimientos De Salud</t>
  </si>
  <si>
    <t>0077934 Entrenamiento De La Poblacion En Respuesta Y Rehabilitacion En Salud Frente A Emergencias Y Desastre</t>
  </si>
  <si>
    <t>0077936 Organizacion E Implementacion De Simulacros Frente A Emergencias Y Desastres</t>
  </si>
  <si>
    <t>0077937 Capacidad De Expansion Asistencial En Establecimientos De Salud Estrategicos</t>
  </si>
  <si>
    <t>Establecimiento De Salud</t>
  </si>
  <si>
    <t>0077938 Oferta Complementaria Organizada Frente A Emergencias Y Desastres</t>
  </si>
  <si>
    <t>0077939 Atencion De Salud Y Movilizacion De Brigadas Frente A Emergencias Y Desastres</t>
  </si>
  <si>
    <t>0106777 Desarrollo De Instrumentos Estrategicos Para La Gestion Del Riesgo De Desastres</t>
  </si>
  <si>
    <t>0106811 Estudio Y Vigilancia De Enfermedades Trazadoras Y Agentes Etiologicos Para La Gestion Del Riesgo De Desastres</t>
  </si>
  <si>
    <t>0106812 Desarrollo De Capacidades Y Asistencia Tecnica En Gestion Del Riesgo De Desastres</t>
  </si>
  <si>
    <t>0106813 Monitoreo, Supervision Y Evaluacion De Productos Y Actividades En Gestion De Riesgo De Desastres</t>
  </si>
  <si>
    <t>0107666 Implementacion De Centros De Operaciones De Emergencias De Salud Para El Analisis De Informacion Y Toma De Decisiones Ante Situaciones De Emer</t>
  </si>
  <si>
    <t>0107668 Seguridad Estructural Y No Estructural De Establecimientos De Salud</t>
  </si>
  <si>
    <t>SAMU</t>
  </si>
  <si>
    <t>0076112 Servicio De Atencion De Llamadas De Emergencias Medicas "106"</t>
  </si>
  <si>
    <t>0076113 Atencion Medica Telefonica De La Emergencia</t>
  </si>
  <si>
    <t>0076116 Servicio De Ambulancia Con Soporte Vital Basico (Sbv) Para La Atencion Pre Hospitalaria De La Emergencia</t>
  </si>
  <si>
    <t>0076120 Servicio De Traslado De Pacientes En Situacion Critica</t>
  </si>
  <si>
    <t>0136007 Monitoreo ,Supervision Y Evaluacion Del Programa Presupuestal</t>
  </si>
  <si>
    <t>0136008 Asistencia Tecnica Y Capacitacion</t>
  </si>
  <si>
    <t>0136010 Atencion De La Emergencia O Urgencia En Establecimientos Para Prioridad I</t>
  </si>
  <si>
    <t>0136011 Atencion De La Emergencia O Urgencia En Establecimientos Para Prioridad Ii</t>
  </si>
  <si>
    <t>Personas Con Discapacidad Fisica</t>
  </si>
  <si>
    <t>0136013 Monitoreo, Supervision, Evaluacion Y Control Del Programa Presupuestal</t>
  </si>
  <si>
    <t>0136019 Atencion De Rehabilitacion Para Personas Con Discapacidad Fisica</t>
  </si>
  <si>
    <t>0136775 Monitoreo, Supervision, Evaluacion Y Control Del Programa En Salud Mental</t>
  </si>
  <si>
    <t>0136776 Desarrollo De Normas Y Guias Tecnicas Para El Abordaje De Trastornos Mentales  Y Problemas De Psicosociales</t>
  </si>
  <si>
    <t>0136780 Tamizaje De Personas Con Trastornos Mentales  Y Problemas Psicosociales</t>
  </si>
  <si>
    <t>0136782 Tratamiento Ambulatorio Depersonas Con Trastornos Afectivos (Depresion Y Conducta Suicida) Y De Ansiedad</t>
  </si>
  <si>
    <t>0136787 Tratamiento Ambulatorio De Personas Con Sindrome O Trastorno Psicotico</t>
  </si>
  <si>
    <t>0136792 Prevencion Familiar De Conductas De Riesgo En Adolescentes Familias Fuertes: Amor Y Limites</t>
  </si>
  <si>
    <t>0136793 Sesiones De Entrenamiento En Habilidades Sociales Para Adolescentes, Jovenes Y Adultos</t>
  </si>
  <si>
    <t>0000009 Acciones Administrativas</t>
  </si>
  <si>
    <t>0000029 Actividades Administrativas</t>
  </si>
  <si>
    <t>0000152 Apoyo A La Gestion</t>
  </si>
  <si>
    <t>0000269 Atencion En Hospitalizacion</t>
  </si>
  <si>
    <t>0000329 Capacitacion Al Personal</t>
  </si>
  <si>
    <t>0000537 Control Y Auditoria</t>
  </si>
  <si>
    <t>0000576 Desarrollar El Planeamiento De La Gestion</t>
  </si>
  <si>
    <t>0000886 Gerenciar Recursos Materiales, Humanos Y Financieros</t>
  </si>
  <si>
    <t>0000888 Gestion Administrativa</t>
  </si>
  <si>
    <t>Transferencia</t>
  </si>
  <si>
    <t>0000947 Inspeccion Y Control</t>
  </si>
  <si>
    <t>0032953 Planeamiento Integral</t>
  </si>
  <si>
    <t>0053571 Gestion De Recursos Humanos</t>
  </si>
  <si>
    <t>0000136 Analisis De Laboratorio</t>
  </si>
  <si>
    <t>0000145 Apoyo A La Accion Comunal</t>
  </si>
  <si>
    <t>0000173 Apoyo Al Diagnostico Y Tratamiento</t>
  </si>
  <si>
    <t>0000246 Atencion A Pacientes Hospitalizados</t>
  </si>
  <si>
    <t>0000251 Atencion Basica</t>
  </si>
  <si>
    <t>0000255 Atencion De Cuidados Intensivos</t>
  </si>
  <si>
    <t>0000266 Atencion En Consultas Externas</t>
  </si>
  <si>
    <t>0000296 Brindar Apoyo Al Diagnostico Por Imagenes</t>
  </si>
  <si>
    <t>Examen</t>
  </si>
  <si>
    <t>0000297 Brindar Asistencia En Medicina Fisica Y Rehabilitacion</t>
  </si>
  <si>
    <t>0000519 Control De Epidemias Y Atencion De Salud A Personas</t>
  </si>
  <si>
    <t>0000819 Expendio De Medicamentos Garantizados</t>
  </si>
  <si>
    <t>0000971 Intervenciones Quirurgicas</t>
  </si>
  <si>
    <t>0001049 Mantenimiento Y Reparacion</t>
  </si>
  <si>
    <t>0001153 Pago De Pensiones</t>
  </si>
  <si>
    <t>0001468 Venta De Medicinas</t>
  </si>
  <si>
    <t>0001479 Vigilancia Y Control De Epidemias</t>
  </si>
  <si>
    <t>0001480 Vigilancia Y Control De Medio Ambiente</t>
  </si>
  <si>
    <t>0008036 Atencion De Servicios De Apoyo</t>
  </si>
  <si>
    <t>0013145 Mejorar La Salud</t>
  </si>
  <si>
    <t>0013234 Otras Obligaciones Previsionales</t>
  </si>
  <si>
    <t>0025495 Control Sanitario</t>
  </si>
  <si>
    <t>0040386 Otras Atenciones De Salud Basicas</t>
  </si>
  <si>
    <t>0040728 Banco De Sangre</t>
  </si>
  <si>
    <t>0044382 Anatomia Patologica</t>
  </si>
  <si>
    <t>0044766 Mantenimiento De Servicios De Salud</t>
  </si>
  <si>
    <t>0053440 Educacion, Informacion Y Comunicacion De Salud</t>
  </si>
  <si>
    <t>0053527 Formulacion De Normas Y Regulacion Sanitaria</t>
  </si>
  <si>
    <t>0147093 Mantenimiento Para Equipamiento E Infraestructura Hospitalaria</t>
  </si>
  <si>
    <t>Cesárea</t>
  </si>
  <si>
    <t>0107763 Seguridad funcional de establecimientos de salud</t>
  </si>
  <si>
    <t>0033244 Vigilancia, Investigación Y Tecnologías En Nutrición</t>
  </si>
  <si>
    <t>0033247 Desarrollo De Normas Y Guías Técnicas En Nutrición</t>
  </si>
  <si>
    <t>0033248 Municipios Saludables Promueven El Cuidado Infantil Y La Adecuada Alimentación</t>
  </si>
  <si>
    <t>0033249 Comunidades Saludables Promueven El Cuidado Infantil Y La Adecuada Alimentación</t>
  </si>
  <si>
    <t>0033250 Instituciones Educativas Saludables Promueven El Cuidado Infantil Y La Adecuada Alimentación</t>
  </si>
  <si>
    <t>0033251 Familias Saludables Con Conocimientos Para El Cuidado Infantil, Lactancia Materna Exclusiva Y La Adecuada Alimentación Y Protección Del Menor</t>
  </si>
  <si>
    <t>0033255 Niños Con Credo Completo Según Edad</t>
  </si>
  <si>
    <t>0033308 Desinfección Y/O Tratamiento Del Agua Para El Consumo Humano</t>
  </si>
  <si>
    <t>0033311 Atención Ira</t>
  </si>
  <si>
    <t>0033312 Atención Eda</t>
  </si>
  <si>
    <t>0033313 Atención Ira Con Complicaciones</t>
  </si>
  <si>
    <t>0033314 Atención Eda Con Complicaciones</t>
  </si>
  <si>
    <t>0033315 Atención De Otras Enfermedades Prevalentes</t>
  </si>
  <si>
    <t>0033414 Atención De Niños Y Niñas Con Parasitosis Intestinal</t>
  </si>
  <si>
    <t>0044276 Monitoreo, Supervisión, Evaluación Y Control Del Programa Articulado Nutricional</t>
  </si>
  <si>
    <t>0033172 Atención Prenatal Reenfocada</t>
  </si>
  <si>
    <t>0033287 Desarrollo De Normas Y Guías Técnicas En Salud Materno Neonatal</t>
  </si>
  <si>
    <t>0033291 Población Accede A Métodos De Planificación Familiar</t>
  </si>
  <si>
    <t>0033292 Población Accede A Servicios De Consejería En Salud Sexual Y Reproductiva</t>
  </si>
  <si>
    <t>0033294 Atención De La Gestante Con Complicaciones</t>
  </si>
  <si>
    <t>0033295 Atención Del Parto Normal</t>
  </si>
  <si>
    <t>0033296 Atención Del Parto Complicado No Quirúrgico</t>
  </si>
  <si>
    <t>0033297 Atención Del Parto Complicado Quirúrgico</t>
  </si>
  <si>
    <t>0033298 Atención Del Puerperio</t>
  </si>
  <si>
    <t>0033299 Atención Del Puerperio Con Complicaciones</t>
  </si>
  <si>
    <t>0033300 Atención Obstétrica En Unidad De Cuidados Intensivos</t>
  </si>
  <si>
    <t>0033305 Atención Del Recién Nacido Normal</t>
  </si>
  <si>
    <t>0033306 Atención Del Recién Nacido Con Complicaciones</t>
  </si>
  <si>
    <t>0033307 Atención Del Recién Nacido Con Complicaciones Que Requiere Unidad De Cuidados Intensivos Neonatales - Uci</t>
  </si>
  <si>
    <t>0044277 Monitoreo, Supervisión, Evaluación Y Control De La Salud Materno Neonatal</t>
  </si>
  <si>
    <t>0053220 Adolescentes Acceden A Servicios De Salud Para Prevención Del Embarazo</t>
  </si>
  <si>
    <t>0053847 Población Informada Sobre Salud Sexual, Salud Reproductiva Y Métodos De Planificación Familiar</t>
  </si>
  <si>
    <t>0043950 Monitoreo, Supervisión, Evaluación Y Control De VIH Sida - Tuberculosis</t>
  </si>
  <si>
    <t>0043951 Desarrollo De Normas Y Guías Técnicas VIH Sida, Tuberculosis</t>
  </si>
  <si>
    <t>0043961 Población De Alto Riesgo Recibe Información Y Atención Preventiva</t>
  </si>
  <si>
    <t>0043962 Despistaje De Tuberculosis En Sintomáticos Respiratorios</t>
  </si>
  <si>
    <t>0043963 Control Y Tratamiento Preventivo De Contactos De Casos Tuberculosis (General, Indígena, Privada De Su Libertad)</t>
  </si>
  <si>
    <t>0136026 Medidas De Control De Infecciones Y Bioseguridad En Los Servicios De Atención De Tuberculosis</t>
  </si>
  <si>
    <t>0136027 Promover En Las Familia Practicas Saludables Para La Prevención De VIH/Sida Y Tuberculosis</t>
  </si>
  <si>
    <t>0136028 Promover Desde Las Instituciones Educativas Practicas Saludables Para La Prevención De VIH/Sida Y Tuberculosis</t>
  </si>
  <si>
    <t>0136029 Promover Mediante Agentes Comunitarios En Salud (Acsu), Practicas Saludables Para Prevención De Tuberculosis</t>
  </si>
  <si>
    <t>0136032 Mejorar En Población Informada El Uso Correcto De Condón Para Prevención De Infecciones De Transmisión Sexual Y VIH/Sida</t>
  </si>
  <si>
    <t>0136033 Entregar A Adultos Y Jóvenes Varones Consejería Y Tamizaje Para Its Y VIH/Sida</t>
  </si>
  <si>
    <t>0136034 Entregar A Población Adolescente Información Sobre Infecciones De Transmisión Sexual Y VIH/Sida</t>
  </si>
  <si>
    <t>0136036 Brindar A Población Con Infecciones De Transmisión Sexual Tratamiento Según Guía Clínicas</t>
  </si>
  <si>
    <t>0136037 Brindar A Personas Con Diagnostico De Hepatitis B Crónica Atención Integral</t>
  </si>
  <si>
    <t>0136038 Brindar Atención Integral A Personas Con Diagnostico De VIH Que Acuden A Los Servicios</t>
  </si>
  <si>
    <t>0136039 Brindar Tratamiento Oportuno A Mujeres Gestantes Reactivas Y Niños Expuestos Al VIH</t>
  </si>
  <si>
    <t>0136040 Brindar Tratamiento Oportuno A Mujeres Gestantes Reactivas A Sífilis Y Sus Contactos Y Recién Nacidos Expuestos</t>
  </si>
  <si>
    <t>0136041 Brindar Tratamiento Oportuno A Personas Que Acceden Al Eess Y Recibe Tratamiento Para Tuberculosis Extremadamente Drogo Resistente (Dr.)</t>
  </si>
  <si>
    <t>0043975 Monitoreo, Supervisión, Evaluación Y Control Metaxenicas Y Zoonosis</t>
  </si>
  <si>
    <t>0043976 Desarrollo De Normas Y Guías Técnicas En Metaxenicas Y Zoonosis</t>
  </si>
  <si>
    <t>0043977 Familia Con Practicas Saludables Para La Prevención De Enfermedades Metaxenicas Y Zoo noticas</t>
  </si>
  <si>
    <t>0043978 Instituciones Educativas Que Promueven Practicas Saludables Para La Prevención De Enfermedades Metaxenicas Y Zoo noticas</t>
  </si>
  <si>
    <t>0043979 Municipios Participando En Disminución De La Transmisión De Enfermedades Metaxenicas Y Zoonoticas</t>
  </si>
  <si>
    <t>0043980 Pobladores De Áreas Con Riesgo De Transmisión Informada Conoce Los Mecanismos De Transmisión De Enfermedades Metaxenicas Y Zoonoticas</t>
  </si>
  <si>
    <t>0043981 Viviendas Protegidas De Los Principales Condicionantes Del Riesgo En Las Áreas De Alto Y Muy Alto Riesgo De Enfermedades Metaxenicas Y Zoonosis</t>
  </si>
  <si>
    <t>0043982 Vacunación De Animales Domésticos</t>
  </si>
  <si>
    <t>0043985 Monitoreo, Supervisión, Evaluación Y Control De Enfermedades No Trasmisibles</t>
  </si>
  <si>
    <t>0043986 Desarrollo De Normas Y Guías Técnicas En Enfermedades No Trasmisibles</t>
  </si>
  <si>
    <t>0053293 Atención Estomatológica Especializada Básica</t>
  </si>
  <si>
    <t>0135989 Atención Estomatológica Preventiva Básica En Niños, Gestantes Y Adultos Mayores</t>
  </si>
  <si>
    <t>0135990 Atención Estomatológica Recuperativa Básica En Niños, Gestantes Y Adultos Mayores</t>
  </si>
  <si>
    <t>0135991 Exámenes De Tamizaje Y Diagnostico En Pacientes Con Retinopatía Oftalmológica Del Prematuro</t>
  </si>
  <si>
    <t>0135992 Brindar Tratamiento A Niños Prematuros Con Diagnostico De Retinopatía Oftalmológica</t>
  </si>
  <si>
    <t>0135993 Evaluación De Tamizaje Y Diagnostico De Pacientes Con Cataratas</t>
  </si>
  <si>
    <t>0135995 Exámenes De Tamizaje Y Diagnostico De Personas Con Errores Refractivos</t>
  </si>
  <si>
    <t>0135997 Evaluación Clínica Y Tamizaje Laboratorial De Personas Con Riesgo De Padecer Enfermedades Crónicas No Transmisibles</t>
  </si>
  <si>
    <t>0135998 Brindar Tratamiento A Personas Con Diagnostico De Hipertensión Arterial</t>
  </si>
  <si>
    <t>0136000 Información Y Sensibilización De La Población En Para El Cuidado De La Salud De Las Enfermedades No Transmisibles (Mental, Bucal, Ocular, Meta</t>
  </si>
  <si>
    <t>0136001 Promoción De Practicas Higiénicas Sanitarias En Familias En Zonas De Riesgo Para Prevenir Las Enfermedades No Transmisibles (Mental, Bucal, Oc</t>
  </si>
  <si>
    <t>0136002 Promoción De Practicas Saludables En Instituciones Educativas Para La Prevención De Las Enfermedades No Transmisibles (Salud Mental, Bucal, O</t>
  </si>
  <si>
    <t>0136003 Acciones Dirigidas A Funcionarios De Municipios Para Prevenir Las Enfermedades No Transmisibles ( Mental, Bucal, Ocular, Metales Pesados, Hipé</t>
  </si>
  <si>
    <t>0136005 Exámenes De Tamizaje Y Tratamiento De Personas Afectadas Por Intoxicación De Metales Pesados</t>
  </si>
  <si>
    <t>0044192 Monitoreo, Supervisión, Evaluación Y Control De Prevención Y Control Del Cáncer</t>
  </si>
  <si>
    <t>0044193 Desarrollo De Normas Y Guías Técnicas En Prevención Y Control Del Cáncer</t>
  </si>
  <si>
    <t>0044194 Población Informada Y Sensibilizada En El Cuidado De La Salud Del Cáncer De cérvix, Cáncer De Mama, Cáncer Gástrico, Cáncer De Próstata Y Cance</t>
  </si>
  <si>
    <t>0044195 Mujeres Mayores De 18 Años Con Consejería En Cáncer De Cérvix</t>
  </si>
  <si>
    <t>0044197 Mujeres Mayores De 18 Años Con Consejería En Cáncer De Mama</t>
  </si>
  <si>
    <t>0044198 Mujeres De 40 A 65 Años Con Mamografía Bilateral</t>
  </si>
  <si>
    <t>0044199 Personas Con Consejería En La Prevención Del Cáncer Gástrico</t>
  </si>
  <si>
    <t>0044200 Varones Mayores De 18 Años Con Consejería En La Prevención Del Cáncer De Próstata</t>
  </si>
  <si>
    <t>0044201 Varones De 50 A 70 Años Con Examen De Tacto Prostático Por Via Rectal</t>
  </si>
  <si>
    <t>0044202 Varones De 50 A 70 Años Con Dopaje De Psa</t>
  </si>
  <si>
    <t>0044203 Población Escolar Con Consejería En Prevención Del Cáncer De Pulmón</t>
  </si>
  <si>
    <t>0044204 Población En Edad Laboral Con Consejería En Prevención Del Cáncer De Pulmón</t>
  </si>
  <si>
    <t>0053351 Comunidades Saludables Promueven Estilos De Vida Saludable Para La Prevención De Los Principales Tipos De Cáncer</t>
  </si>
  <si>
    <t>0053773 Mujer Tamizada En Cáncer De Cuello Uterino</t>
  </si>
  <si>
    <t>0077244 Capacitación A Las Instituciones Educativas Para La Promoción De Practicas Y Entornos Saludables Para La Prevención Del Cáncer</t>
  </si>
  <si>
    <t>0077245 Consejería A Las Familias Para La Adopción Y Practica De Estilos De Vida Saludables Para La Prevención Del Cáncer</t>
  </si>
  <si>
    <t>0077246 Capacitación A Los Municipios Para La Promoción De Practicas En Salud En La Prevención Del Cáncer</t>
  </si>
  <si>
    <t>0077247 Consejería En La Prevención Del Cancer De Colony Recto, Higado, Leucemia, Linfoma, Piel Y Otros</t>
  </si>
  <si>
    <t>Formulación y Evaluación del Plan Operativo Anual</t>
  </si>
  <si>
    <t>Unidad Territorial</t>
  </si>
  <si>
    <t>Exped. Apto o 
en contingencia</t>
  </si>
  <si>
    <t>Meta 021  FORMALIZACIÓN DE PREDIOS RURALES</t>
  </si>
  <si>
    <t>ACTIVIDADES DE LA DIRECCIÓN REGIONAL DE AGRICULTURA</t>
  </si>
  <si>
    <t>Impresión de Títulos</t>
  </si>
  <si>
    <t>Personal y Obligaciones</t>
  </si>
  <si>
    <t>23.12.11 Vestuario</t>
  </si>
  <si>
    <t>Específicas del Gasto</t>
  </si>
  <si>
    <t>23.11.11 Alimentación y Bebida Consumo humano</t>
  </si>
  <si>
    <t xml:space="preserve">23.111.11 Edificaciones y estructuras </t>
  </si>
  <si>
    <t>23.199.13 Libros diarios y otros</t>
  </si>
  <si>
    <t>Meta 017  PROMOCIÓN DE LA COMPETITIVIDAD AGRARIA</t>
  </si>
  <si>
    <t>Propiciar y conducir espacios de planificación concertada Interinstitucional público y privado,  para el Desarrollo Agrario Regional. (CODELAC, COREPO, Mesa Tecnica Regional del Cuy)</t>
  </si>
  <si>
    <t>Acuerdos concertados y ejecutados CODELAC</t>
  </si>
  <si>
    <t>Acuerdos concertados y ejecutados COREPO</t>
  </si>
  <si>
    <t>Acuerdos concertados y ejecutados CORETARA</t>
  </si>
  <si>
    <t>Acuerdos Promovidos / Implementados</t>
  </si>
  <si>
    <t>Participar en espacios de planificación concertada interinstitucional, público y privado, para el desarrollo agrario regional (CORETARA; CORESAN, Mesa Intersectorial por la Educación, Comisión Intergubernamental del Sector Agrario-GRUPO NORTE)</t>
  </si>
  <si>
    <t>Acuerdos concertados e implementados</t>
  </si>
  <si>
    <t>Plan Elaborado,para implementación x AA</t>
  </si>
  <si>
    <t>Fortalecimiento de capacidades a delegados de los Comites de Base y Directivos de las Cooperativas en gestión empresarial y Cooperativismo (Economía Solidaria) (GRDE)</t>
  </si>
  <si>
    <t>Provincial</t>
  </si>
  <si>
    <t>Resoluciones de Autorización</t>
  </si>
  <si>
    <t>N° Ferias promovidas</t>
  </si>
  <si>
    <t>Toneladas de productos vendidos</t>
  </si>
  <si>
    <t>S/ Captado</t>
  </si>
  <si>
    <t>Promover el desarrollo de la agroindustria y la calidad, según analisis de la demanda de productos de interés regional.</t>
  </si>
  <si>
    <t>Asesoramiento para el manejo, conservación y aprovechamiento de camélidos sudamericanos domésticos y silvetres.</t>
  </si>
  <si>
    <t>Volumen de
 Fibra Kg.</t>
  </si>
  <si>
    <t>Reconocimiento de Comtés de Uso Sustentable de Caméldos Sudamericanos Silvestres,  acreditación de sus integrantes e inscripción en el cronograma de captura y esquila de vicuñas.</t>
  </si>
  <si>
    <t>Cajamarca, Contumazá, Cajabamba.</t>
  </si>
  <si>
    <t>Comités reconocidos, acreditados e inscritos</t>
  </si>
  <si>
    <t>Otorgamientop de autorización para la captura y esquila de vicuñas.</t>
  </si>
  <si>
    <t>Emisión del registro de captura y esquila de vicuña</t>
  </si>
  <si>
    <t>Reconocimiento e inscripción de Organizaciones Agrarias.</t>
  </si>
  <si>
    <t xml:space="preserve">Organización </t>
  </si>
  <si>
    <t>Sistematización y Consolidación de la información de las actividades de competitividad agraria ejecutadas en las Agencias Agrarias- POA 2014.</t>
  </si>
  <si>
    <t>Pago de Cas Mas Essalud</t>
  </si>
  <si>
    <t>Acuerdos concertados y ejecutados en la Mesa Técnica Regional del Cuy</t>
  </si>
  <si>
    <t>Promover eventos de fortalecimiento de capacidades en Producción, Transformación y Comercialización de productos orgánicos o ecológicos dirigido a Directivos de las organizaciones y personal técnico.</t>
  </si>
  <si>
    <t xml:space="preserve">Consolidar el fortalecimiento de capacidades del personal de Planificación de la DRAC para la Actualización del Plan Estratégico Sectorial.     </t>
  </si>
  <si>
    <t>Diseño de un Sistema de  Control e Indicadores adecuados para el Monitoreo, Seguimiento y Evaluación.</t>
  </si>
  <si>
    <t xml:space="preserve">Implementar y aplicar los mecanismos de Monitoreo y Evaluación en la DRAC. </t>
  </si>
  <si>
    <t>Meses</t>
  </si>
  <si>
    <t xml:space="preserve">  Adquisición de vehículos, equipos y mobiliario.</t>
  </si>
  <si>
    <t>Unidades</t>
  </si>
  <si>
    <t xml:space="preserve">Capacitación al personal de la DRAC para promover la Organización y Asociatividad en los Productores. </t>
  </si>
  <si>
    <t>Capacitación Técnica Productiva y de Comercialización en el personal</t>
  </si>
  <si>
    <t>Consultorias</t>
  </si>
  <si>
    <t>Institucionalización de las capacidades especiales adquiridas por los profesionales de la DRAC.</t>
  </si>
  <si>
    <t xml:space="preserve"> Capacitación para el uso de Sistemas y Gestión de la Información en las AA.</t>
  </si>
  <si>
    <t>Fortalecimiento de la Asociatividad de los pequeños productores desde las Agencias Agrarias en  el  acompañamiento, sensibilización, promoción, constitución y funcionamiento de la Organización de Productores Agrarios.</t>
  </si>
  <si>
    <t>Asignaciones para las Agencias Agrarias</t>
  </si>
  <si>
    <t>Componente 6: Administración y Gestión del Proyecto</t>
  </si>
  <si>
    <t>Gastos  contratación de Servicos de Profesionales para la Coordinación  Administración del Proyecto y profesionales de campo, materiales y equipos, etc</t>
  </si>
  <si>
    <t>Gastos Varios</t>
  </si>
  <si>
    <t>Mobiliario</t>
  </si>
  <si>
    <t>Equipos Cómputo</t>
  </si>
  <si>
    <t xml:space="preserve"> PROYECTO: "MEJORAMIENTO DE LA PROVISIÓN DE SERVICIOS AGRARIOS DE LA DRAC"</t>
  </si>
  <si>
    <t>Módulos</t>
  </si>
  <si>
    <t>Consultorías</t>
  </si>
  <si>
    <t>Fortalecer  la Gestión Pública - privada con proyectos específicos.</t>
  </si>
  <si>
    <t>Promover el acceso a la Información de Mercado, en los Comites de Base, asociaciones y Cooperativas, para toma de decisiones.</t>
  </si>
  <si>
    <t>Elaboración e implementación de un Plan de Fortalecimiento organizacional a comités de bases sociales y asociaciones, para las Agencias Agrarias.(GIZ)</t>
  </si>
  <si>
    <t>Componente 1: Adecuada Conformación de Canales de Riego y Control del Hospedero Intermediario.</t>
  </si>
  <si>
    <t>Elaboración del Manual de Capacitación sobre Metodología de Limpieza de Canales</t>
  </si>
  <si>
    <t>Cajamarca, Cajabamba, San Marcos, Celendín, San Pablo, San Miguel</t>
  </si>
  <si>
    <t>Componente 2: Adecuado Manejo del Tratamiento Antiparasitario</t>
  </si>
  <si>
    <t>Consultoria</t>
  </si>
  <si>
    <t>Trabajo de Campo sobre las Dosificaciones</t>
  </si>
  <si>
    <t>Animales Dosificados</t>
  </si>
  <si>
    <t>Calendarios para los Productores</t>
  </si>
  <si>
    <t>Componente 3: Eficiente Seguimiento y Rastreo (GIS)</t>
  </si>
  <si>
    <t>Activación del Sistema GIS</t>
  </si>
  <si>
    <t>mes</t>
  </si>
  <si>
    <t>Identificación Única de Ganado Bovino mediante aretado y/o microchips</t>
  </si>
  <si>
    <t>Ejecución del Aretado.</t>
  </si>
  <si>
    <t>Animales Identificados</t>
  </si>
  <si>
    <t>Establecimiento de Formatos y diseño de la información necesaria</t>
  </si>
  <si>
    <t>Formatos</t>
  </si>
  <si>
    <t>Procesamiento de la Información Registrada</t>
  </si>
  <si>
    <t>Mes</t>
  </si>
  <si>
    <t>Componente 4: Disponibilidad de Pruebas Diagnósticas</t>
  </si>
  <si>
    <t>Adquisición de materiales e insumos de laboratorio</t>
  </si>
  <si>
    <t>Equipamiento de los laboratorios principales</t>
  </si>
  <si>
    <t>Glb.</t>
  </si>
  <si>
    <t>Adecuación del laboratorio provincial para realizar las pruebas diagnósticas</t>
  </si>
  <si>
    <t>Capacitación a los especialistas que utilizarán el laboratorio</t>
  </si>
  <si>
    <t>Implementar un Laboratorio para diagnóstico de la Fasciolosis hepática.</t>
  </si>
  <si>
    <t>Entrenamiento al personal para el uso del FLOTAC.</t>
  </si>
  <si>
    <t>Implementar Diagnóstico de Fasciola hepatica mediante el uso del FLOTAC.</t>
  </si>
  <si>
    <t>Elaboración de formatos integrados</t>
  </si>
  <si>
    <t>Capacitación para la implementación</t>
  </si>
  <si>
    <t>Implementación de la Red de Vigilancia.</t>
  </si>
  <si>
    <t>Componente 6: Adecuada Comunicación sobre la Fasciolosis hepática.</t>
  </si>
  <si>
    <t>Equipo de comunicaciones</t>
  </si>
  <si>
    <t>Difusión de cuñas radiales y spots televisivos</t>
  </si>
  <si>
    <t>Componente 7: Diseño e implementación de estudios de investigación.</t>
  </si>
  <si>
    <t>Estudios de Impacto de la Carga Parasitaria en producción lechera, fertilidad y peso.</t>
  </si>
  <si>
    <t>Investigación sobre la Resistencia Antiparasitaria.</t>
  </si>
  <si>
    <t>Estudios de Conocimientos, Actitudes y Prácticas.</t>
  </si>
  <si>
    <t>Estudios de Factores de Riesgo de la Prevalencia de Fasciolosis hepática en Humanos.</t>
  </si>
  <si>
    <t>Investigación del Impacto del Tratamiento Antiparasitario en Humanos.</t>
  </si>
  <si>
    <t>Componente 8: Cumplimiento de Normas Legales en Control de Calidad y Uso de Productos Antiparasitarios.</t>
  </si>
  <si>
    <t>Proponer Reglamento para el Control de Calidad.</t>
  </si>
  <si>
    <t>Toma de muestras de los productos en uso y análisis de concentración de principio activo.</t>
  </si>
  <si>
    <t>Control Periódico de Calidad de Producto Antiparasitario.</t>
  </si>
  <si>
    <t>Propuesta Legal para generar bonificación por Participación Activa en el Proyecto.</t>
  </si>
  <si>
    <t>Componente 9: Cumplimiento de Normas Legales en Control y Uso de Antiparasitarios.</t>
  </si>
  <si>
    <t>Propuesta de Instrumentos legales Regionales para regular el Control de la Fasciolosis hepática.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</si>
  <si>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</si>
  <si>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</si>
  <si>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</si>
  <si>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</si>
  <si>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</si>
  <si>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</si>
  <si>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</si>
  <si>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</si>
  <si>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</si>
  <si>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4.2.6</t>
  </si>
  <si>
    <t>4.2.7</t>
  </si>
  <si>
    <t>6.1.1</t>
  </si>
  <si>
    <t>6.1.2</t>
  </si>
  <si>
    <t>7.1.2</t>
  </si>
  <si>
    <t>7.2.1</t>
  </si>
  <si>
    <t>7.2.2</t>
  </si>
  <si>
    <t>7.2.3</t>
  </si>
  <si>
    <t>8.1.1</t>
  </si>
  <si>
    <t>8.1.2</t>
  </si>
  <si>
    <t>8.1.3</t>
  </si>
  <si>
    <t>8.1.4</t>
  </si>
  <si>
    <t>Elaboración de un Boletín para información sobre Evolución de la Fasciola Hepática</t>
  </si>
  <si>
    <t>Productores asistidos</t>
  </si>
  <si>
    <t>PROYECTO: CONTROL INTEGRADO DE LA DISTOMATOSIS HEPÁTICA EN LA REGIÓN 
CAJAMARCA</t>
  </si>
  <si>
    <t>3.1.1</t>
  </si>
  <si>
    <t>3.2.1</t>
  </si>
  <si>
    <t>3.3.1</t>
  </si>
  <si>
    <t>3.3.2</t>
  </si>
  <si>
    <t>Mano de Obra</t>
  </si>
  <si>
    <t>Equipos y Herramientas Manuales</t>
  </si>
  <si>
    <t>Gastos Administrativos de Oficina</t>
  </si>
  <si>
    <t>Personal y Supervisión</t>
  </si>
  <si>
    <t>Fletes Rurales</t>
  </si>
  <si>
    <t>Dirección Técnica y Administrativa</t>
  </si>
  <si>
    <t>Gestión de efectivización de las funciones "e" y "q" del Art. 51 de la ley Orgánica de los Gobiernos Regionales</t>
  </si>
  <si>
    <t>Sensibilización y capacitación en materia  Forestal y de Fauna Silvestre</t>
  </si>
  <si>
    <t xml:space="preserve">Eventos de capacitación </t>
  </si>
  <si>
    <t>Capacitación promoción para la creación de consejos de cuenca en el ámbito regional</t>
  </si>
  <si>
    <t>Promoción y Supervición de la Gestión Forestal y de Fauna Silvestre en el Ambito Regional</t>
  </si>
  <si>
    <t>Informe de supervición</t>
  </si>
  <si>
    <t>Promoción de la producción (Forestación y reforestación) de especies forestales en la Región Cajamarca (Pino, Eucalipto y cipres)</t>
  </si>
  <si>
    <t>Promoción de la produccion de frutales (palta, chirimoya, granadilla, lucuma, mango)</t>
  </si>
  <si>
    <t>Promoción en la producción de especies industriales (café y Taya)</t>
  </si>
  <si>
    <t>Promoción en la producción de de plantas nativas ( capulí, alizo, sauce, molle, pajuro, nogal, mispero y quina)</t>
  </si>
  <si>
    <t>Autorización para funcionamiento de talleres y plantas de transformacion primaria de productos forestales y fauna silvestre.</t>
  </si>
  <si>
    <t>guías</t>
  </si>
  <si>
    <t>DIRECCIÓN REGIONAL DE AGRICULTURA</t>
  </si>
  <si>
    <t>Informe de gestión</t>
  </si>
  <si>
    <t>23.11.11 Alimentos y bebidas para consumo humano</t>
  </si>
  <si>
    <t xml:space="preserve"> Multiprovincial</t>
  </si>
  <si>
    <t>Meta 020  GESTIÓN ADMINISTRATIVA</t>
  </si>
  <si>
    <t>Formular, ejecutar y evaluar el Plan Operativo Anual  2014</t>
  </si>
  <si>
    <t>Trámite de documentos institucionales</t>
  </si>
  <si>
    <t>Documentos emitidos</t>
  </si>
  <si>
    <t>Documentos recibidos</t>
  </si>
  <si>
    <t>Contabilidad</t>
  </si>
  <si>
    <t xml:space="preserve">Ejecución Financiera y Presupuestal </t>
  </si>
  <si>
    <t>Registros Administrativos a través del SIAF por toda fuente de financiamiento.</t>
  </si>
  <si>
    <t>Revisión y rebaja contable de rendiciones</t>
  </si>
  <si>
    <t>Rendiciones</t>
  </si>
  <si>
    <t>Elaboración del balance de Comprobación y Estados Financieros y Presupuestales mensuales</t>
  </si>
  <si>
    <t>Balance</t>
  </si>
  <si>
    <t>Elaboración de balance constructivo y estados financieros semestrales</t>
  </si>
  <si>
    <t>Arqueo de caja: sede Regional de la DRAC y Agencias Agrarias</t>
  </si>
  <si>
    <t>Tesorería</t>
  </si>
  <si>
    <t>Control y manejo de fondos recaudados</t>
  </si>
  <si>
    <t>Facturas</t>
  </si>
  <si>
    <t>Boletas</t>
  </si>
  <si>
    <t>Giro de cheques y depósitos en Ctas. Ctes. y elaboración de comprobantes de pago.</t>
  </si>
  <si>
    <t>Cheques</t>
  </si>
  <si>
    <t>Cuentas</t>
  </si>
  <si>
    <t>Elaboración de información financiera</t>
  </si>
  <si>
    <t>Reporte Ctas. de enlace</t>
  </si>
  <si>
    <t>Formato AF-9</t>
  </si>
  <si>
    <t>Consolidación y elaboración de Información para declaración de Ingresos y Compras - SUNAT</t>
  </si>
  <si>
    <t>Reporte PDT</t>
  </si>
  <si>
    <t>Reporte de cuentas de enlace mensual a través del SIAF-SP</t>
  </si>
  <si>
    <t>Reporte DAOT</t>
  </si>
  <si>
    <t>Recepción y archivo de rendiciones de cuentas</t>
  </si>
  <si>
    <t>Control y consolidación de asistencia de personal y Elaboración de licencias y vacaciones a nivel de  la DRAC</t>
  </si>
  <si>
    <t>Actualización escalafonaria de personal</t>
  </si>
  <si>
    <t>Elaboración de planillas de remuneraciones de personal activo, cesante y CAS.</t>
  </si>
  <si>
    <t>Actualización de módulo de planillas SIAF</t>
  </si>
  <si>
    <t>Reconocimiento de beneficios sociales de los trabajadores activos y cesantes</t>
  </si>
  <si>
    <t>Cálculo de la provisión por tiempo de servicios del personal activo y autorial cesante</t>
  </si>
  <si>
    <t>Consolidación de las declaraciones juradas de bienes y rentas de los funcionarios y responsables de tesorería y caja.</t>
  </si>
  <si>
    <t>Ejecución del Plan de Capacitaciones para el Personal de la DRAC</t>
  </si>
  <si>
    <t>Consolidación de planillas Plame - SUNAT a nivel de la DRAC</t>
  </si>
  <si>
    <t>Logistica</t>
  </si>
  <si>
    <t>Proceso de selección- contrataciones del Estado Bienes y Servicios (adjudicaciones por diferentes fuentes).</t>
  </si>
  <si>
    <t>Proceso (1)</t>
  </si>
  <si>
    <t>Elaboración  del Plan  anual de necesidades</t>
  </si>
  <si>
    <t>Adquisiciones directas de bienes y servicios</t>
  </si>
  <si>
    <t>Almacenamiento y distribución de bienes y elaboración de informes.</t>
  </si>
  <si>
    <t>Pecosas</t>
  </si>
  <si>
    <t>Elaboración de información de bienes y servicios mensual para Tesorería y el Gobieno Regional</t>
  </si>
  <si>
    <t>Elaboración de contratos, bienes y servicios (CAS, Proyectos, Consultoría)</t>
  </si>
  <si>
    <t>Patrimonio</t>
  </si>
  <si>
    <t>Toma de inventario físico de  bienes patrimoniales</t>
  </si>
  <si>
    <t>Registro y control de bienes patrimoniales de la DRAC (Compras y donaciones)</t>
  </si>
  <si>
    <t>Registro de los Bienes Muebles de propiedad de la entidad en el Programa Sofware Inventario Moviliario Institucional - SIMI</t>
  </si>
  <si>
    <t>Actualización de los inventarios de uso individual y ambientales.</t>
  </si>
  <si>
    <t>Elaboración de información sobre  activos fijos y depreciación de los bienes muebles de la DRAC</t>
  </si>
  <si>
    <t>Saneamiento de bienes muebles e informes  para alta y baja</t>
  </si>
  <si>
    <t xml:space="preserve">Resolución </t>
  </si>
  <si>
    <t>Recuperación de Bienes de Otras Instituciones</t>
  </si>
  <si>
    <t>Maquinaria Agrícola</t>
  </si>
  <si>
    <t>Servicio de alquiler de maquinaria agrícola (Tractores Yanmar)</t>
  </si>
  <si>
    <t>OFICINA DE ASESORIA JURIDICA</t>
  </si>
  <si>
    <t>Formular y Evaluación del Plan Operativo Anual 2014</t>
  </si>
  <si>
    <t>Elaboración de opiniones legales sobre trámites de procedimientos administrativos de la DRAC.</t>
  </si>
  <si>
    <t>Documento de Opinión Legal</t>
  </si>
  <si>
    <t>Elaboración de informes legales o dictamenes referidos a procedimientos administrativos de la DRAC</t>
  </si>
  <si>
    <t>Documento o Dictamen Legal</t>
  </si>
  <si>
    <t>Proyección y Registro de Resoluciones de Directorales Regionales sectoriales emitidas por la DRAC</t>
  </si>
  <si>
    <t>Resolución / Registro</t>
  </si>
  <si>
    <t>Visación  y Registro de contratos, convenios y adendas que celebra la DRAC.</t>
  </si>
  <si>
    <t>Registro de Documentos</t>
  </si>
  <si>
    <t>Visación de Directivas Internas emitidas por la DRAC.</t>
  </si>
  <si>
    <t>Directivas</t>
  </si>
  <si>
    <t>Absolución de consultas verbales de caracter jurídico y/o normativo al usuarios y personal de la DRAC.</t>
  </si>
  <si>
    <t>Registro de Consultas</t>
  </si>
  <si>
    <t>Tramitación de procesos judiciales por delegación expresa de la Procuradoría Pública del Gobierno Regional de Cajamarca y de la DRAC.</t>
  </si>
  <si>
    <t>23.11.11 Alimento y bebidas para consumo humano</t>
  </si>
  <si>
    <t>Pago CAS más Essalud</t>
  </si>
  <si>
    <t>Recibos  internos</t>
  </si>
  <si>
    <t>Recibos  financieros</t>
  </si>
  <si>
    <t>Boletas de depósito</t>
  </si>
  <si>
    <t>Registro Auxiliar</t>
  </si>
  <si>
    <t>Comprobantes de pago</t>
  </si>
  <si>
    <t>Horas máquina</t>
  </si>
  <si>
    <t>Ha. atendidas</t>
  </si>
  <si>
    <t>Monto  captado S/.</t>
  </si>
  <si>
    <t>Ordenes de compra</t>
  </si>
  <si>
    <t>Ordenes de servicio</t>
  </si>
  <si>
    <t>Orden  de compra</t>
  </si>
  <si>
    <t>Meta 019 PLANEAMIENTO Y PRESUPUESTO</t>
  </si>
  <si>
    <t xml:space="preserve">Programación y  Formulación del presupuesto intitucional 2015          </t>
  </si>
  <si>
    <t>Seguimiento y evaluación del presupuesto año 2014, semestral y anual</t>
  </si>
  <si>
    <t>Elaboración del desagregado de la programación del presupuesto, de la DRAC por metas y específicas</t>
  </si>
  <si>
    <t>Ingreso SIAF - MPP de notas de modificación presupuestarias solcitada por las áreas usuarias</t>
  </si>
  <si>
    <t>Priorización y aprobación de certificación de créditos presupuestarios</t>
  </si>
  <si>
    <t>Formulación y aprobación del Plan Operativo 2014</t>
  </si>
  <si>
    <t>Formulación del Plan de monitoreo y evaluación del Plan Operativo Anual 2014</t>
  </si>
  <si>
    <t>Informe Monitoreo y Evaluación</t>
  </si>
  <si>
    <t>Actualización del  Diagnóstico Institucional</t>
  </si>
  <si>
    <t>Elaboración de informes técnicos y opiniones  de asesoramiento, de acuerdo a competencia.</t>
  </si>
  <si>
    <t>Formulación y desarrollo de un plan de capacitación para el personal de la DRAC en temas de competencia.</t>
  </si>
  <si>
    <t>Actualización y ejecución del plan de contingencia  de la DRAC</t>
  </si>
  <si>
    <t>Elaboración de la memoria anual 2014</t>
  </si>
  <si>
    <t>Participación en la elaboración de planes de gestión de los recursos  hídricos de las cuencas</t>
  </si>
  <si>
    <t>Elaboración de convenios y/o contratos interinstitucionales</t>
  </si>
  <si>
    <t>Convenios/
contratos.</t>
  </si>
  <si>
    <t>Seguimiento y evaluación de convenios suscritos por la DRAC</t>
  </si>
  <si>
    <t>Actualización y socialización de los documentos de gestión (ROF, MOF, CAP, TUPA, MAPRO)</t>
  </si>
  <si>
    <t>Elaboración de propuestas de directivas  de racionalización, técnico y administrativa</t>
  </si>
  <si>
    <t xml:space="preserve">Propuestas de Directivas </t>
  </si>
  <si>
    <t>Identificación, formulación y evaluación de perfiles de proyectos de inversión pública, a nivel de Pre Inversión</t>
  </si>
  <si>
    <t>Nº Perfiles</t>
  </si>
  <si>
    <t>Seguimiento y monitoreo a proyectos de inversión pública que ejecute la DRAC.</t>
  </si>
  <si>
    <t>Actualización del Banco de Proyectos en la DRAC</t>
  </si>
  <si>
    <t>Análisis del desenvolvimiento de la competitividad agraria regional (cooperativas, ferias)</t>
  </si>
  <si>
    <t>Meta 018 PRODUCCIÓN Y DIFUSIÓN DE INFORMACIÓN ESTADÍSTICA</t>
  </si>
  <si>
    <t>GENERACION DE LA ESTADISTICA AGRARIA</t>
  </si>
  <si>
    <t>Compilación, consolidación y evaluación de información estadística agraria.</t>
  </si>
  <si>
    <t xml:space="preserve">Compilación, consolidación y evaluación  de los datos estadísticos de la  información agraria, agroclimática (Tº, PP°, Hº, etc) y complementarias(insumos, mano de obra, maquinaria, etc.) </t>
  </si>
  <si>
    <t xml:space="preserve">Muestreo, registro, consolidación, análisis y  reporte de precios de productos en mercados locales y/o ferias. </t>
  </si>
  <si>
    <t>Encuestas</t>
  </si>
  <si>
    <t>Recopilación, consolidación y monitoreo de intenciones de siembra a nivel regional.</t>
  </si>
  <si>
    <t>Recopilación, consolidación, análisis  y remisión de información mensual de plantas agroindustriales.</t>
  </si>
  <si>
    <t>Compilación, consolidación y evaluación  de los datos estadísticos de la UEPPIS</t>
  </si>
  <si>
    <t>COMPILACIÓN DE COSTOS DE PRODUCCIÓN DE CULTIVOS</t>
  </si>
  <si>
    <t>Consolidación de Costos de Producción en Agencias Agrarias</t>
  </si>
  <si>
    <t>SEGURO AGRARIO CATASTRÓFICO</t>
  </si>
  <si>
    <t>Seguro Agrícola Catastrófico</t>
  </si>
  <si>
    <t>DIFUSION DE LA ESTADISTICA AGRARIA</t>
  </si>
  <si>
    <t xml:space="preserve">Difusión y Desarrollo de eventos de capacitación para el uso y aprevechamiento de la Información Estadística Agraria.  </t>
  </si>
  <si>
    <t>Boletin</t>
  </si>
  <si>
    <t>Administración del Portal Agrario Regional</t>
  </si>
  <si>
    <t>Implementación y administración del Centro de Documentación</t>
  </si>
  <si>
    <t>23.1 Compra de Bienes Alimentos y bebidas para consumo humano</t>
  </si>
  <si>
    <t>Pago CAS</t>
  </si>
  <si>
    <t>Participación en la Mesa de Concertación para la Lucha Contra la Pobreza Regional</t>
  </si>
  <si>
    <t>Personal Capacitado</t>
  </si>
  <si>
    <t>Monitoreo y evaluación</t>
  </si>
  <si>
    <t>Documentos aprobados</t>
  </si>
  <si>
    <t>7</t>
  </si>
  <si>
    <t>12</t>
  </si>
  <si>
    <t>Hoja Divulgativa</t>
  </si>
  <si>
    <t>Programas/Informes</t>
  </si>
  <si>
    <t>23.11.11 Alimento Consumo Humano</t>
  </si>
  <si>
    <t>PLANEAMIENTO Y PRESUPUESTO</t>
  </si>
  <si>
    <t>GESTION ADMINISTRATIVA</t>
  </si>
  <si>
    <t>PRODUCCION Y DIFUSION DE LA INFORMACION ESTADISTICA</t>
  </si>
  <si>
    <t>Reportes de
costos de producción</t>
  </si>
  <si>
    <t>PROMOCION DEL DESARROLLO PRODUCTIVO AGRARIO</t>
  </si>
  <si>
    <t xml:space="preserve">Conducción y/o participación de espacios de coordinación, concertación a nivel de coorredor económico y/o provincia </t>
  </si>
  <si>
    <t>Participación en programas sociales e Instituciones Educativas,  con énfasis en la actividad agraria</t>
  </si>
  <si>
    <t xml:space="preserve">Instalación de
biohuertos </t>
  </si>
  <si>
    <t xml:space="preserve">PROMOCION DE LA COMPETITIVIDAD AGRARIA </t>
  </si>
  <si>
    <t>FASE DE ORGANIZACIÓN</t>
  </si>
  <si>
    <t xml:space="preserve"> Fortalecimiento organizacional de los productores agropecuarios - OPAs, (Cooperativas, Comités de Base (CB), Asociasiones, etc.)</t>
  </si>
  <si>
    <t>5.1.2</t>
  </si>
  <si>
    <t xml:space="preserve"> Conformación de Nuevas Organizaciones de Productores Agropecuarios (OPAs).</t>
  </si>
  <si>
    <t>5.1.3</t>
  </si>
  <si>
    <t xml:space="preserve"> Elaboración y Actualización de Registro de Oraganización de Productores Agropecuarios (OPAs)</t>
  </si>
  <si>
    <t>FASE DE PRODUCCIÓN</t>
  </si>
  <si>
    <t xml:space="preserve">Facilitar espacios de concertación entre productores y proveedores de bienes y servicios públicos y privados </t>
  </si>
  <si>
    <t>5.2.2</t>
  </si>
  <si>
    <t>Planificar, promover y concertar con el sector público y privado la elaboración e implementación de Planes de negocio (Agroideas, Innovate Perú, PROCOMPITE)</t>
  </si>
  <si>
    <t>5.2.3</t>
  </si>
  <si>
    <t>FASE DE COSECHA,  POST COSECHA Y ACOPIO</t>
  </si>
  <si>
    <t>5.4.2</t>
  </si>
  <si>
    <t>Promover la calidad y estandar de producto</t>
  </si>
  <si>
    <t>5.4.3</t>
  </si>
  <si>
    <t>FASE DE COMERCIALIZACIÓN</t>
  </si>
  <si>
    <t>Promover eventos de fortalecimiento de capacidades en comercilización de productos orientados al mercado, dirigido a delegados y los socios de las organizaciones de productores agropecuarios.</t>
  </si>
  <si>
    <t>FASE DE CERTIFICACIÓN</t>
  </si>
  <si>
    <t>5.001109 : PROMOCIÓN Y PROTECCIÓN DE LOS RECURSOS NATURALES</t>
  </si>
  <si>
    <t>Producción y promoción  de frutales (palta, chirimoya, granadilla, lucuma, mango)</t>
  </si>
  <si>
    <t>FORMALIZACION  DE PREDIOS RURALES</t>
  </si>
  <si>
    <t>Jaén y Chota</t>
  </si>
  <si>
    <r>
      <t xml:space="preserve"> </t>
    </r>
    <r>
      <rPr>
        <b/>
        <sz val="10"/>
        <rFont val="Calibri"/>
        <family val="2"/>
        <scheme val="minor"/>
      </rPr>
      <t>Fomento del proceso de producción con las organizaciones agrarias y gestión de la calidad del producto</t>
    </r>
  </si>
  <si>
    <t>Usuarios  Atendidos</t>
  </si>
  <si>
    <t>Eventos  de Capacitación</t>
  </si>
  <si>
    <t>Centro de Información
 funcionando</t>
  </si>
  <si>
    <t>Participación en el
Comité de Coordinación de
Corredor Económico</t>
  </si>
  <si>
    <t>Ficha de Idea  de proyecto</t>
  </si>
  <si>
    <t>Boletín de  Seguro Agrario</t>
  </si>
  <si>
    <t>Constancia /Certificación</t>
  </si>
  <si>
    <t>Eventos de Capacitación</t>
  </si>
  <si>
    <t>Organización  de Productores
Agropecuarios</t>
  </si>
  <si>
    <t>OPAs,  conformadas</t>
  </si>
  <si>
    <t>Socios  capacitados</t>
  </si>
  <si>
    <t>Espacios de  concertación</t>
  </si>
  <si>
    <t>Eventos de  Capacitación</t>
  </si>
  <si>
    <t>Producción y promoción (Forestación y reforestación) de especies forestales en la Region Cajamarca (Pino, Cedro, Algarrobo, Teca, Catagua, Eucalipto, taya y ciprés)</t>
  </si>
  <si>
    <t>Servicios de alimentos</t>
  </si>
  <si>
    <t>Parcelas y/o  Módulo  Demostrativos
/AA/OPAs.</t>
  </si>
  <si>
    <t>Evaluación De Expediente Técnico Del PIP: Instalación Del Mercado Modelo En El Cp. Chanta Alta - Distrito De La Encanada - Provincia De Cajamarca-Cajamarca</t>
  </si>
  <si>
    <t>Supervisión De Expedí. Técnico Proyecto: Mejoranmiento del Servicio Educativo En Instituí. Educativas De Nivel Primario En Localidades: El Tuco, Tuco Bajo, Nueva Esperanza, La Armada Y Santa Rosa - Hualgayoc - Cajamarca</t>
  </si>
  <si>
    <t>0077249 Determinación del Estado Clínico y Tratamiento del Cancer De Cuello Uterino</t>
  </si>
  <si>
    <t>PIA (S/.)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</si>
</sst>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0.000"/>
    <numFmt numFmtId="167" formatCode="#,##0_ ;[Red]\-#,##0\ "/>
    <numFmt numFmtId="168" formatCode="#,##0_ ;\-#,##0\ "/>
    <numFmt numFmtId="169" formatCode="#,##0;[Red]#,##0"/>
    <numFmt numFmtId="170" formatCode="#,##0.000"/>
    <numFmt numFmtId="171" formatCode="_ * #,##0.00_ ;_ * \-#,##0.00_ ;_ * &quot;-&quot;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9"/>
      <color theme="2" tint="-0.49998474074526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Arial"/>
      <family val="2"/>
    </font>
    <font>
      <sz val="10"/>
      <name val="Calibri"/>
      <family val="2"/>
    </font>
    <font>
      <sz val="10"/>
      <color rgb="FFC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ahoma"/>
      <family val="2"/>
      <charset val="1"/>
    </font>
    <font>
      <sz val="10"/>
      <color indexed="17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6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name val="Calibri"/>
      <family val="2"/>
      <charset val="1"/>
    </font>
    <font>
      <b/>
      <sz val="10"/>
      <color indexed="63"/>
      <name val="Calibri"/>
      <family val="2"/>
      <charset val="1"/>
    </font>
    <font>
      <b/>
      <sz val="10"/>
      <color rgb="FF002060"/>
      <name val="Calibri"/>
      <family val="2"/>
    </font>
    <font>
      <b/>
      <sz val="14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5" fillId="0" borderId="0"/>
    <xf numFmtId="0" fontId="6" fillId="0" borderId="0"/>
    <xf numFmtId="49" fontId="7" fillId="0" borderId="12">
      <alignment horizontal="center" vertical="center" wrapText="1"/>
    </xf>
    <xf numFmtId="41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</cellStyleXfs>
  <cellXfs count="141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/>
    <xf numFmtId="0" fontId="4" fillId="2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12" xfId="0" applyFont="1" applyBorder="1" applyAlignment="1">
      <alignment vertical="center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3" fontId="2" fillId="3" borderId="12" xfId="0" applyNumberFormat="1" applyFont="1" applyFill="1" applyBorder="1" applyAlignment="1">
      <alignment horizontal="right" vertical="center" indent="1"/>
    </xf>
    <xf numFmtId="164" fontId="11" fillId="3" borderId="12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 indent="1"/>
    </xf>
    <xf numFmtId="0" fontId="4" fillId="0" borderId="12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right" vertical="center" wrapText="1" indent="1"/>
    </xf>
    <xf numFmtId="3" fontId="12" fillId="0" borderId="12" xfId="0" applyNumberFormat="1" applyFont="1" applyFill="1" applyBorder="1" applyAlignment="1">
      <alignment horizontal="right" vertical="center" wrapText="1" indent="1"/>
    </xf>
    <xf numFmtId="0" fontId="2" fillId="0" borderId="12" xfId="0" applyFont="1" applyFill="1" applyBorder="1" applyAlignment="1">
      <alignment vertical="center" wrapText="1"/>
    </xf>
    <xf numFmtId="3" fontId="3" fillId="3" borderId="12" xfId="0" applyNumberFormat="1" applyFont="1" applyFill="1" applyBorder="1" applyAlignment="1">
      <alignment horizontal="right" vertical="center" indent="1"/>
    </xf>
    <xf numFmtId="0" fontId="12" fillId="3" borderId="12" xfId="0" applyFont="1" applyFill="1" applyBorder="1" applyAlignment="1">
      <alignment horizontal="right" vertical="center" wrapText="1" indent="1"/>
    </xf>
    <xf numFmtId="3" fontId="11" fillId="3" borderId="12" xfId="0" applyNumberFormat="1" applyFont="1" applyFill="1" applyBorder="1" applyAlignment="1">
      <alignment horizontal="right" vertical="center" wrapText="1" indent="1"/>
    </xf>
    <xf numFmtId="0" fontId="4" fillId="3" borderId="12" xfId="0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4" fillId="0" borderId="12" xfId="0" applyFont="1" applyFill="1" applyBorder="1" applyAlignment="1">
      <alignment horizontal="right" vertical="center" wrapText="1" indent="2"/>
    </xf>
    <xf numFmtId="0" fontId="4" fillId="0" borderId="12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right" vertical="center" indent="1"/>
    </xf>
    <xf numFmtId="0" fontId="1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 wrapText="1" indent="1"/>
    </xf>
    <xf numFmtId="3" fontId="3" fillId="0" borderId="12" xfId="0" applyNumberFormat="1" applyFont="1" applyFill="1" applyBorder="1" applyAlignment="1">
      <alignment horizontal="right" vertical="center" wrapText="1" indent="1"/>
    </xf>
    <xf numFmtId="3" fontId="3" fillId="0" borderId="12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horizontal="right" vertical="center" wrapText="1" indent="1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right" vertical="center" wrapText="1" indent="1"/>
    </xf>
    <xf numFmtId="3" fontId="2" fillId="3" borderId="12" xfId="0" applyNumberFormat="1" applyFont="1" applyFill="1" applyBorder="1" applyAlignment="1">
      <alignment horizontal="right" vertical="center" wrapText="1" indent="1"/>
    </xf>
    <xf numFmtId="3" fontId="4" fillId="3" borderId="12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left" vertical="center"/>
    </xf>
    <xf numFmtId="0" fontId="3" fillId="0" borderId="12" xfId="0" applyFont="1" applyBorder="1"/>
    <xf numFmtId="0" fontId="3" fillId="0" borderId="12" xfId="0" applyFont="1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0" fontId="18" fillId="3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 indent="1"/>
    </xf>
    <xf numFmtId="0" fontId="8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indent="1"/>
    </xf>
    <xf numFmtId="0" fontId="19" fillId="3" borderId="12" xfId="0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indent="1"/>
    </xf>
    <xf numFmtId="4" fontId="15" fillId="3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right" indent="1"/>
    </xf>
    <xf numFmtId="0" fontId="2" fillId="0" borderId="3" xfId="0" applyFont="1" applyFill="1" applyBorder="1" applyAlignment="1">
      <alignment horizontal="right" vertical="center" indent="1"/>
    </xf>
    <xf numFmtId="3" fontId="8" fillId="3" borderId="12" xfId="0" applyNumberFormat="1" applyFont="1" applyFill="1" applyBorder="1" applyAlignment="1">
      <alignment horizontal="right" vertical="center" wrapText="1" indent="1"/>
    </xf>
    <xf numFmtId="3" fontId="8" fillId="0" borderId="12" xfId="0" applyNumberFormat="1" applyFont="1" applyFill="1" applyBorder="1" applyAlignment="1">
      <alignment horizontal="right" vertical="center" wrapText="1" indent="1"/>
    </xf>
    <xf numFmtId="0" fontId="19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right" vertical="center" wrapText="1" indent="2"/>
    </xf>
    <xf numFmtId="0" fontId="12" fillId="0" borderId="12" xfId="0" applyFont="1" applyFill="1" applyBorder="1" applyAlignment="1">
      <alignment horizontal="right" vertical="center" wrapText="1"/>
    </xf>
    <xf numFmtId="0" fontId="12" fillId="3" borderId="12" xfId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165" fontId="2" fillId="3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" fontId="8" fillId="3" borderId="1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" fontId="2" fillId="3" borderId="12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>
      <alignment horizontal="left" vertical="center"/>
    </xf>
    <xf numFmtId="3" fontId="12" fillId="5" borderId="12" xfId="0" applyNumberFormat="1" applyFont="1" applyFill="1" applyBorder="1" applyAlignment="1">
      <alignment horizontal="right" vertical="center" indent="1"/>
    </xf>
    <xf numFmtId="0" fontId="3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21" fillId="0" borderId="12" xfId="0" applyFont="1" applyBorder="1"/>
    <xf numFmtId="0" fontId="3" fillId="0" borderId="12" xfId="0" applyFont="1" applyFill="1" applyBorder="1" applyAlignment="1">
      <alignment horizontal="center" vertical="center"/>
    </xf>
    <xf numFmtId="0" fontId="0" fillId="0" borderId="12" xfId="0" applyBorder="1"/>
    <xf numFmtId="0" fontId="8" fillId="0" borderId="15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2" fillId="0" borderId="0" xfId="0" applyFont="1" applyBorder="1"/>
    <xf numFmtId="3" fontId="2" fillId="0" borderId="0" xfId="0" applyNumberFormat="1" applyFont="1"/>
    <xf numFmtId="0" fontId="12" fillId="0" borderId="12" xfId="7" applyFont="1" applyFill="1" applyBorder="1" applyAlignment="1">
      <alignment vertical="center" wrapText="1"/>
    </xf>
    <xf numFmtId="0" fontId="12" fillId="0" borderId="10" xfId="7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right" vertical="center" wrapText="1" indent="1"/>
    </xf>
    <xf numFmtId="0" fontId="21" fillId="0" borderId="12" xfId="0" applyFont="1" applyBorder="1" applyAlignment="1">
      <alignment horizontal="right" indent="1"/>
    </xf>
    <xf numFmtId="3" fontId="12" fillId="0" borderId="12" xfId="0" applyNumberFormat="1" applyFont="1" applyBorder="1" applyAlignment="1">
      <alignment horizontal="right" vertical="center" wrapText="1" indent="1"/>
    </xf>
    <xf numFmtId="3" fontId="2" fillId="0" borderId="12" xfId="0" applyNumberFormat="1" applyFont="1" applyBorder="1" applyAlignment="1">
      <alignment horizontal="right" vertical="center" wrapText="1" indent="1"/>
    </xf>
    <xf numFmtId="0" fontId="12" fillId="0" borderId="12" xfId="0" applyFont="1" applyBorder="1" applyAlignment="1">
      <alignment horizontal="right" vertical="center" indent="1"/>
    </xf>
    <xf numFmtId="3" fontId="12" fillId="0" borderId="10" xfId="0" applyNumberFormat="1" applyFont="1" applyFill="1" applyBorder="1" applyAlignment="1">
      <alignment horizontal="right" vertical="center" wrapText="1" indent="1"/>
    </xf>
    <xf numFmtId="0" fontId="18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3" fontId="3" fillId="0" borderId="12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1" fontId="2" fillId="3" borderId="12" xfId="0" applyNumberFormat="1" applyFont="1" applyFill="1" applyBorder="1" applyAlignment="1">
      <alignment horizontal="right" vertical="center" indent="1"/>
    </xf>
    <xf numFmtId="1" fontId="2" fillId="0" borderId="12" xfId="0" applyNumberFormat="1" applyFont="1" applyBorder="1" applyAlignment="1">
      <alignment horizontal="right" vertical="center" indent="1"/>
    </xf>
    <xf numFmtId="167" fontId="2" fillId="0" borderId="12" xfId="0" applyNumberFormat="1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wrapText="1" indent="1"/>
    </xf>
    <xf numFmtId="3" fontId="8" fillId="0" borderId="5" xfId="0" applyNumberFormat="1" applyFont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6" fillId="0" borderId="0" xfId="0" applyFont="1"/>
    <xf numFmtId="2" fontId="2" fillId="0" borderId="12" xfId="0" applyNumberFormat="1" applyFont="1" applyFill="1" applyBorder="1" applyAlignment="1">
      <alignment horizontal="right" vertical="center" indent="1"/>
    </xf>
    <xf numFmtId="0" fontId="16" fillId="0" borderId="12" xfId="0" applyFont="1" applyBorder="1"/>
    <xf numFmtId="3" fontId="8" fillId="0" borderId="12" xfId="0" applyNumberFormat="1" applyFont="1" applyBorder="1" applyAlignment="1">
      <alignment horizontal="right" vertical="center" indent="1"/>
    </xf>
    <xf numFmtId="3" fontId="2" fillId="0" borderId="1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vertical="center"/>
    </xf>
    <xf numFmtId="4" fontId="8" fillId="3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indent="1"/>
    </xf>
    <xf numFmtId="0" fontId="28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4" fontId="8" fillId="3" borderId="12" xfId="0" applyNumberFormat="1" applyFont="1" applyFill="1" applyBorder="1" applyAlignment="1">
      <alignment horizontal="left" vertical="center" wrapText="1" indent="1"/>
    </xf>
    <xf numFmtId="3" fontId="12" fillId="3" borderId="12" xfId="0" applyNumberFormat="1" applyFont="1" applyFill="1" applyBorder="1" applyAlignment="1">
      <alignment horizontal="left" vertical="center" wrapText="1" indent="1"/>
    </xf>
    <xf numFmtId="3" fontId="2" fillId="0" borderId="12" xfId="0" applyNumberFormat="1" applyFont="1" applyFill="1" applyBorder="1" applyAlignment="1">
      <alignment horizontal="left" vertical="center" indent="1"/>
    </xf>
    <xf numFmtId="3" fontId="2" fillId="3" borderId="12" xfId="0" applyNumberFormat="1" applyFont="1" applyFill="1" applyBorder="1" applyAlignment="1">
      <alignment horizontal="left" vertical="center" wrapText="1" indent="1"/>
    </xf>
    <xf numFmtId="3" fontId="12" fillId="0" borderId="12" xfId="0" applyNumberFormat="1" applyFont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indent="1"/>
    </xf>
    <xf numFmtId="0" fontId="12" fillId="0" borderId="12" xfId="2" applyFont="1" applyFill="1" applyBorder="1" applyAlignment="1">
      <alignment horizontal="left" vertical="center" wrapText="1" indent="1"/>
    </xf>
    <xf numFmtId="4" fontId="8" fillId="3" borderId="15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12" fillId="3" borderId="12" xfId="0" applyFont="1" applyFill="1" applyBorder="1" applyAlignment="1">
      <alignment horizontal="left" vertical="center" wrapText="1" indent="1"/>
    </xf>
    <xf numFmtId="164" fontId="11" fillId="3" borderId="12" xfId="0" applyNumberFormat="1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wrapText="1" indent="1"/>
    </xf>
    <xf numFmtId="0" fontId="15" fillId="3" borderId="12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indent="1"/>
    </xf>
    <xf numFmtId="0" fontId="2" fillId="0" borderId="12" xfId="0" applyFont="1" applyBorder="1" applyAlignment="1">
      <alignment horizontal="left" vertical="center" wrapText="1" indent="1"/>
    </xf>
    <xf numFmtId="0" fontId="19" fillId="3" borderId="12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indent="1"/>
    </xf>
    <xf numFmtId="0" fontId="8" fillId="3" borderId="12" xfId="0" applyFont="1" applyFill="1" applyBorder="1" applyAlignment="1">
      <alignment horizontal="left" vertical="center" wrapText="1" indent="1"/>
    </xf>
    <xf numFmtId="0" fontId="9" fillId="3" borderId="12" xfId="0" applyFont="1" applyFill="1" applyBorder="1" applyAlignment="1">
      <alignment horizontal="left" vertical="center" wrapText="1" indent="1"/>
    </xf>
    <xf numFmtId="3" fontId="2" fillId="3" borderId="12" xfId="0" applyNumberFormat="1" applyFont="1" applyFill="1" applyBorder="1" applyAlignment="1" applyProtection="1">
      <alignment horizontal="left" vertical="center" indent="1"/>
      <protection locked="0"/>
    </xf>
    <xf numFmtId="166" fontId="12" fillId="5" borderId="12" xfId="0" applyNumberFormat="1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12" fillId="0" borderId="12" xfId="0" applyFont="1" applyFill="1" applyBorder="1" applyAlignment="1">
      <alignment horizontal="left" vertical="center" indent="1"/>
    </xf>
    <xf numFmtId="0" fontId="15" fillId="0" borderId="12" xfId="0" applyFont="1" applyFill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indent="1"/>
    </xf>
    <xf numFmtId="0" fontId="2" fillId="3" borderId="12" xfId="0" applyFont="1" applyFill="1" applyBorder="1" applyAlignment="1">
      <alignment horizontal="left" vertical="center" indent="1"/>
    </xf>
    <xf numFmtId="3" fontId="19" fillId="0" borderId="12" xfId="0" applyNumberFormat="1" applyFont="1" applyFill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right" vertical="center"/>
    </xf>
    <xf numFmtId="0" fontId="27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3" fontId="27" fillId="0" borderId="12" xfId="0" applyNumberFormat="1" applyFont="1" applyFill="1" applyBorder="1" applyAlignment="1">
      <alignment horizontal="right" vertical="center" indent="1"/>
    </xf>
    <xf numFmtId="3" fontId="2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3" fontId="19" fillId="0" borderId="12" xfId="0" applyNumberFormat="1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 vertical="center" wrapText="1" indent="1"/>
    </xf>
    <xf numFmtId="3" fontId="8" fillId="0" borderId="9" xfId="0" applyNumberFormat="1" applyFont="1" applyBorder="1" applyAlignment="1">
      <alignment horizontal="right" vertical="center" indent="1"/>
    </xf>
    <xf numFmtId="0" fontId="2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3" fontId="17" fillId="0" borderId="12" xfId="0" applyNumberFormat="1" applyFont="1" applyFill="1" applyBorder="1" applyAlignment="1">
      <alignment horizontal="center" vertical="center" wrapText="1"/>
    </xf>
    <xf numFmtId="168" fontId="31" fillId="0" borderId="12" xfId="0" applyNumberFormat="1" applyFont="1" applyFill="1" applyBorder="1" applyAlignment="1">
      <alignment horizontal="right" vertical="center" indent="1"/>
    </xf>
    <xf numFmtId="3" fontId="2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3" fontId="19" fillId="0" borderId="12" xfId="0" applyNumberFormat="1" applyFont="1" applyBorder="1" applyAlignment="1">
      <alignment horizontal="right" vertical="center" indent="1"/>
    </xf>
    <xf numFmtId="0" fontId="12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3" fontId="18" fillId="3" borderId="12" xfId="0" applyNumberFormat="1" applyFont="1" applyFill="1" applyBorder="1" applyAlignment="1">
      <alignment horizontal="right" vertical="center" wrapText="1" indent="1"/>
    </xf>
    <xf numFmtId="3" fontId="18" fillId="3" borderId="12" xfId="0" applyNumberFormat="1" applyFont="1" applyFill="1" applyBorder="1" applyAlignment="1">
      <alignment horizontal="left" vertical="center" wrapText="1" indent="1"/>
    </xf>
    <xf numFmtId="3" fontId="19" fillId="3" borderId="12" xfId="0" applyNumberFormat="1" applyFont="1" applyFill="1" applyBorder="1" applyAlignment="1">
      <alignment horizontal="right" vertical="center" wrapText="1" indent="1"/>
    </xf>
    <xf numFmtId="0" fontId="18" fillId="3" borderId="12" xfId="0" applyFont="1" applyFill="1" applyBorder="1" applyAlignment="1">
      <alignment horizontal="left" vertical="center" wrapText="1" indent="1"/>
    </xf>
    <xf numFmtId="0" fontId="18" fillId="3" borderId="12" xfId="0" applyFont="1" applyFill="1" applyBorder="1" applyAlignment="1">
      <alignment horizontal="right" vertical="center" wrapText="1" indent="1"/>
    </xf>
    <xf numFmtId="0" fontId="19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right" vertical="center" wrapText="1" indent="1"/>
    </xf>
    <xf numFmtId="0" fontId="18" fillId="0" borderId="12" xfId="0" applyFont="1" applyFill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3" borderId="13" xfId="0" applyFont="1" applyFill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3" fontId="19" fillId="3" borderId="12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right" vertical="center" wrapText="1" indent="1"/>
    </xf>
    <xf numFmtId="3" fontId="19" fillId="0" borderId="12" xfId="0" applyNumberFormat="1" applyFont="1" applyFill="1" applyBorder="1" applyAlignment="1">
      <alignment horizontal="left" vertical="center" wrapText="1" indent="1"/>
    </xf>
    <xf numFmtId="0" fontId="19" fillId="0" borderId="13" xfId="0" applyFont="1" applyFill="1" applyBorder="1" applyAlignment="1">
      <alignment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horizontal="left" vertical="center" indent="6"/>
    </xf>
    <xf numFmtId="3" fontId="19" fillId="3" borderId="12" xfId="0" applyNumberFormat="1" applyFont="1" applyFill="1" applyBorder="1" applyAlignment="1">
      <alignment horizontal="right" vertical="center" indent="1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4" fontId="18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8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12" xfId="0" applyNumberFormat="1" applyFont="1" applyFill="1" applyBorder="1" applyAlignment="1">
      <alignment horizontal="left" vertical="center" indent="6"/>
    </xf>
    <xf numFmtId="0" fontId="18" fillId="0" borderId="12" xfId="0" applyFont="1" applyBorder="1" applyAlignment="1">
      <alignment horizontal="right" vertical="center" indent="1"/>
    </xf>
    <xf numFmtId="0" fontId="18" fillId="0" borderId="12" xfId="0" applyFont="1" applyBorder="1"/>
    <xf numFmtId="0" fontId="18" fillId="0" borderId="12" xfId="0" applyFont="1" applyBorder="1" applyAlignment="1">
      <alignment horizontal="right" indent="1"/>
    </xf>
    <xf numFmtId="0" fontId="18" fillId="0" borderId="12" xfId="0" applyFont="1" applyBorder="1" applyAlignment="1">
      <alignment horizontal="left" indent="1"/>
    </xf>
    <xf numFmtId="3" fontId="18" fillId="0" borderId="12" xfId="0" applyNumberFormat="1" applyFont="1" applyBorder="1" applyAlignment="1">
      <alignment horizontal="righ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left" inden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inden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right" vertical="center" indent="3"/>
    </xf>
    <xf numFmtId="1" fontId="19" fillId="0" borderId="12" xfId="0" applyNumberFormat="1" applyFont="1" applyFill="1" applyBorder="1" applyAlignment="1">
      <alignment horizontal="right" vertical="center" indent="3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8" fillId="3" borderId="1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27" fillId="0" borderId="0" xfId="0" applyFont="1" applyBorder="1"/>
    <xf numFmtId="0" fontId="30" fillId="0" borderId="0" xfId="0" applyFont="1" applyBorder="1" applyAlignment="1">
      <alignment vertical="center" wrapText="1"/>
    </xf>
    <xf numFmtId="3" fontId="18" fillId="3" borderId="12" xfId="0" applyNumberFormat="1" applyFont="1" applyFill="1" applyBorder="1" applyAlignment="1">
      <alignment horizontal="right" vertical="center" indent="1"/>
    </xf>
    <xf numFmtId="3" fontId="12" fillId="3" borderId="12" xfId="0" applyNumberFormat="1" applyFont="1" applyFill="1" applyBorder="1" applyAlignment="1">
      <alignment horizontal="right" vertical="center" indent="1"/>
    </xf>
    <xf numFmtId="3" fontId="2" fillId="0" borderId="12" xfId="0" applyNumberFormat="1" applyFont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1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3" fontId="12" fillId="3" borderId="14" xfId="0" applyNumberFormat="1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vertical="center" wrapText="1"/>
    </xf>
    <xf numFmtId="0" fontId="19" fillId="4" borderId="12" xfId="0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vertical="center" wrapText="1"/>
    </xf>
    <xf numFmtId="3" fontId="2" fillId="0" borderId="12" xfId="0" applyNumberFormat="1" applyFont="1" applyBorder="1" applyAlignment="1">
      <alignment horizontal="right" indent="1"/>
    </xf>
    <xf numFmtId="0" fontId="18" fillId="3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 indent="1"/>
    </xf>
    <xf numFmtId="0" fontId="3" fillId="3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indent="1"/>
    </xf>
    <xf numFmtId="0" fontId="8" fillId="3" borderId="12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/>
    </xf>
    <xf numFmtId="0" fontId="1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right" vertical="center" wrapText="1" indent="1"/>
    </xf>
    <xf numFmtId="0" fontId="12" fillId="0" borderId="13" xfId="0" applyFont="1" applyBorder="1" applyAlignment="1">
      <alignment vertical="center" wrapText="1"/>
    </xf>
    <xf numFmtId="49" fontId="12" fillId="3" borderId="12" xfId="0" applyNumberFormat="1" applyFont="1" applyFill="1" applyBorder="1" applyAlignment="1">
      <alignment horizontal="right" vertical="top"/>
    </xf>
    <xf numFmtId="0" fontId="12" fillId="0" borderId="12" xfId="0" applyFont="1" applyBorder="1" applyAlignment="1">
      <alignment horizontal="right" vertical="center"/>
    </xf>
    <xf numFmtId="0" fontId="12" fillId="3" borderId="12" xfId="0" applyFont="1" applyFill="1" applyBorder="1" applyAlignment="1">
      <alignment horizontal="left" vertical="center" indent="1"/>
    </xf>
    <xf numFmtId="0" fontId="12" fillId="0" borderId="13" xfId="5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2" fillId="0" borderId="13" xfId="5" applyFont="1" applyBorder="1" applyAlignment="1">
      <alignment vertical="top" wrapText="1"/>
    </xf>
    <xf numFmtId="0" fontId="12" fillId="0" borderId="12" xfId="5" applyFont="1" applyBorder="1" applyAlignment="1">
      <alignment horizontal="left" vertical="center" wrapText="1" indent="1"/>
    </xf>
    <xf numFmtId="0" fontId="12" fillId="0" borderId="12" xfId="5" applyFont="1" applyBorder="1" applyAlignment="1">
      <alignment horizontal="left" vertical="center" indent="1"/>
    </xf>
    <xf numFmtId="49" fontId="4" fillId="0" borderId="12" xfId="5" applyNumberFormat="1" applyFont="1" applyFill="1" applyBorder="1" applyAlignment="1">
      <alignment vertical="top"/>
    </xf>
    <xf numFmtId="0" fontId="12" fillId="0" borderId="12" xfId="5" applyFont="1" applyFill="1" applyBorder="1" applyAlignment="1">
      <alignment horizontal="left" vertical="center" indent="1"/>
    </xf>
    <xf numFmtId="0" fontId="12" fillId="0" borderId="12" xfId="5" applyFont="1" applyFill="1" applyBorder="1" applyAlignment="1">
      <alignment horizontal="right" vertical="center" indent="1"/>
    </xf>
    <xf numFmtId="3" fontId="12" fillId="0" borderId="12" xfId="5" applyNumberFormat="1" applyFont="1" applyFill="1" applyBorder="1" applyAlignment="1">
      <alignment horizontal="right" vertical="center" indent="1"/>
    </xf>
    <xf numFmtId="3" fontId="12" fillId="0" borderId="12" xfId="5" applyNumberFormat="1" applyFont="1" applyFill="1" applyBorder="1" applyAlignment="1">
      <alignment horizontal="right" indent="1"/>
    </xf>
    <xf numFmtId="3" fontId="12" fillId="0" borderId="10" xfId="5" applyNumberFormat="1" applyFont="1" applyFill="1" applyBorder="1" applyAlignment="1">
      <alignment horizontal="right" vertical="center" indent="1"/>
    </xf>
    <xf numFmtId="0" fontId="12" fillId="0" borderId="10" xfId="5" applyFont="1" applyBorder="1" applyAlignment="1">
      <alignment horizontal="left" vertical="center" wrapText="1" indent="1"/>
    </xf>
    <xf numFmtId="49" fontId="4" fillId="0" borderId="12" xfId="5" applyNumberFormat="1" applyFont="1" applyFill="1" applyBorder="1" applyAlignment="1">
      <alignment horizontal="right" vertical="top"/>
    </xf>
    <xf numFmtId="49" fontId="12" fillId="0" borderId="12" xfId="5" applyNumberFormat="1" applyFont="1" applyFill="1" applyBorder="1" applyAlignment="1">
      <alignment horizontal="right" vertical="center"/>
    </xf>
    <xf numFmtId="49" fontId="12" fillId="0" borderId="10" xfId="5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49" fontId="19" fillId="0" borderId="13" xfId="5" applyNumberFormat="1" applyFont="1" applyFill="1" applyBorder="1" applyAlignment="1">
      <alignment vertical="center" wrapText="1"/>
    </xf>
    <xf numFmtId="0" fontId="18" fillId="0" borderId="10" xfId="5" applyFont="1" applyFill="1" applyBorder="1" applyAlignment="1">
      <alignment horizontal="center"/>
    </xf>
    <xf numFmtId="0" fontId="18" fillId="0" borderId="10" xfId="5" applyFont="1" applyFill="1" applyBorder="1" applyAlignment="1">
      <alignment horizontal="right"/>
    </xf>
    <xf numFmtId="3" fontId="19" fillId="0" borderId="10" xfId="5" applyNumberFormat="1" applyFont="1" applyFill="1" applyBorder="1" applyAlignment="1">
      <alignment horizontal="right" vertical="center" indent="1"/>
    </xf>
    <xf numFmtId="0" fontId="19" fillId="0" borderId="12" xfId="0" applyFont="1" applyBorder="1" applyAlignment="1">
      <alignment horizontal="left" vertical="center"/>
    </xf>
    <xf numFmtId="49" fontId="19" fillId="0" borderId="12" xfId="5" applyNumberFormat="1" applyFont="1" applyFill="1" applyBorder="1" applyAlignment="1">
      <alignment vertical="center" wrapText="1"/>
    </xf>
    <xf numFmtId="0" fontId="18" fillId="0" borderId="12" xfId="5" applyFont="1" applyFill="1" applyBorder="1" applyAlignment="1">
      <alignment horizontal="right" vertical="center" indent="1"/>
    </xf>
    <xf numFmtId="49" fontId="19" fillId="0" borderId="12" xfId="5" applyNumberFormat="1" applyFont="1" applyFill="1" applyBorder="1" applyAlignment="1">
      <alignment horizontal="left" vertical="center"/>
    </xf>
    <xf numFmtId="0" fontId="19" fillId="0" borderId="13" xfId="5" applyFont="1" applyBorder="1" applyAlignment="1">
      <alignment vertical="center" wrapText="1"/>
    </xf>
    <xf numFmtId="0" fontId="19" fillId="0" borderId="12" xfId="5" applyFont="1" applyBorder="1" applyAlignment="1">
      <alignment vertical="top" wrapText="1"/>
    </xf>
    <xf numFmtId="0" fontId="19" fillId="0" borderId="12" xfId="5" applyFont="1" applyFill="1" applyBorder="1" applyAlignment="1">
      <alignment horizontal="right" vertical="center" indent="1"/>
    </xf>
    <xf numFmtId="0" fontId="19" fillId="0" borderId="12" xfId="5" applyFont="1" applyFill="1" applyBorder="1" applyAlignment="1">
      <alignment horizontal="left" vertical="center" indent="1"/>
    </xf>
    <xf numFmtId="3" fontId="19" fillId="0" borderId="12" xfId="5" applyNumberFormat="1" applyFont="1" applyFill="1" applyBorder="1" applyAlignment="1">
      <alignment horizontal="right" vertical="center" indent="1"/>
    </xf>
    <xf numFmtId="0" fontId="19" fillId="0" borderId="13" xfId="5" applyFont="1" applyBorder="1" applyAlignment="1">
      <alignment horizontal="justify" vertical="top" wrapText="1"/>
    </xf>
    <xf numFmtId="0" fontId="19" fillId="0" borderId="12" xfId="5" applyFont="1" applyBorder="1" applyAlignment="1">
      <alignment horizontal="justify" vertical="top" wrapText="1"/>
    </xf>
    <xf numFmtId="49" fontId="19" fillId="0" borderId="12" xfId="5" applyNumberFormat="1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vertical="center"/>
    </xf>
    <xf numFmtId="2" fontId="12" fillId="3" borderId="12" xfId="0" applyNumberFormat="1" applyFont="1" applyFill="1" applyBorder="1" applyAlignment="1">
      <alignment horizontal="right" vertical="center"/>
    </xf>
    <xf numFmtId="0" fontId="12" fillId="7" borderId="12" xfId="0" applyFont="1" applyFill="1" applyBorder="1" applyAlignment="1">
      <alignment vertical="center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7" borderId="12" xfId="0" applyFont="1" applyFill="1" applyBorder="1" applyAlignment="1" applyProtection="1">
      <alignment horizontal="center" vertical="center" wrapText="1"/>
      <protection locked="0"/>
    </xf>
    <xf numFmtId="3" fontId="12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2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12" fillId="3" borderId="12" xfId="0" applyNumberFormat="1" applyFont="1" applyFill="1" applyBorder="1" applyAlignment="1" applyProtection="1">
      <alignment horizontal="left" vertical="center" indent="1"/>
      <protection locked="0"/>
    </xf>
    <xf numFmtId="3" fontId="12" fillId="7" borderId="12" xfId="0" applyNumberFormat="1" applyFont="1" applyFill="1" applyBorder="1" applyAlignment="1" applyProtection="1">
      <alignment horizontal="left" vertical="center" indent="1"/>
      <protection locked="0"/>
    </xf>
    <xf numFmtId="3" fontId="12" fillId="7" borderId="12" xfId="0" applyNumberFormat="1" applyFont="1" applyFill="1" applyBorder="1" applyAlignment="1">
      <alignment horizontal="right" vertical="center" indent="1"/>
    </xf>
    <xf numFmtId="4" fontId="12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2" fillId="7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2" fillId="3" borderId="12" xfId="0" applyFont="1" applyFill="1" applyBorder="1" applyAlignment="1">
      <alignment horizontal="right" vertical="center" wrapText="1" indent="8"/>
    </xf>
    <xf numFmtId="0" fontId="12" fillId="3" borderId="12" xfId="0" applyFont="1" applyFill="1" applyBorder="1" applyAlignment="1" applyProtection="1">
      <alignment horizontal="right" vertical="center" wrapText="1" indent="8"/>
      <protection locked="0"/>
    </xf>
    <xf numFmtId="0" fontId="12" fillId="3" borderId="12" xfId="0" applyFont="1" applyFill="1" applyBorder="1" applyAlignment="1" applyProtection="1">
      <alignment horizontal="left" vertical="center" wrapText="1" indent="4"/>
      <protection locked="0"/>
    </xf>
    <xf numFmtId="0" fontId="18" fillId="3" borderId="12" xfId="0" applyFont="1" applyFill="1" applyBorder="1" applyAlignment="1">
      <alignment horizontal="left" vertical="center" indent="1"/>
    </xf>
    <xf numFmtId="4" fontId="18" fillId="3" borderId="12" xfId="0" applyNumberFormat="1" applyFont="1" applyFill="1" applyBorder="1" applyAlignment="1">
      <alignment horizontal="right" vertical="center" indent="1"/>
    </xf>
    <xf numFmtId="4" fontId="19" fillId="3" borderId="12" xfId="0" applyNumberFormat="1" applyFont="1" applyFill="1" applyBorder="1" applyAlignment="1">
      <alignment horizontal="right" vertical="center" indent="1"/>
    </xf>
    <xf numFmtId="0" fontId="19" fillId="3" borderId="12" xfId="0" applyFont="1" applyFill="1" applyBorder="1" applyAlignment="1">
      <alignment horizontal="left" vertical="center" indent="1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4" fontId="19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9" fillId="3" borderId="12" xfId="0" applyNumberFormat="1" applyFont="1" applyFill="1" applyBorder="1" applyAlignment="1" applyProtection="1">
      <alignment horizontal="left" vertical="center" indent="1"/>
      <protection locked="0"/>
    </xf>
    <xf numFmtId="3" fontId="19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3" borderId="12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3" fontId="2" fillId="3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2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wrapText="1"/>
    </xf>
    <xf numFmtId="0" fontId="19" fillId="0" borderId="1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7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 indent="1"/>
    </xf>
    <xf numFmtId="3" fontId="19" fillId="0" borderId="9" xfId="0" applyNumberFormat="1" applyFont="1" applyFill="1" applyBorder="1" applyAlignment="1">
      <alignment horizontal="right" vertical="center" wrapText="1" indent="1"/>
    </xf>
    <xf numFmtId="0" fontId="18" fillId="0" borderId="12" xfId="0" applyFont="1" applyFill="1" applyBorder="1" applyAlignment="1">
      <alignment horizontal="right" vertical="center" wrapText="1" indent="1"/>
    </xf>
    <xf numFmtId="3" fontId="19" fillId="0" borderId="14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 wrapText="1" indent="1"/>
    </xf>
    <xf numFmtId="3" fontId="2" fillId="3" borderId="12" xfId="0" applyNumberFormat="1" applyFont="1" applyFill="1" applyBorder="1" applyAlignment="1">
      <alignment horizontal="left" vertical="center" indent="1"/>
    </xf>
    <xf numFmtId="0" fontId="33" fillId="0" borderId="12" xfId="1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1" applyFont="1" applyFill="1" applyBorder="1" applyAlignment="1">
      <alignment horizontal="left" vertical="center" wrapText="1"/>
    </xf>
    <xf numFmtId="164" fontId="19" fillId="3" borderId="12" xfId="0" applyNumberFormat="1" applyFont="1" applyFill="1" applyBorder="1" applyAlignment="1">
      <alignment vertical="center" wrapText="1"/>
    </xf>
    <xf numFmtId="164" fontId="19" fillId="3" borderId="12" xfId="0" applyNumberFormat="1" applyFont="1" applyFill="1" applyBorder="1" applyAlignment="1">
      <alignment horizontal="right" vertical="center" wrapText="1" indent="1"/>
    </xf>
    <xf numFmtId="164" fontId="19" fillId="3" borderId="12" xfId="0" applyNumberFormat="1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right" vertical="center" wrapText="1" indent="5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justify" vertical="center" wrapText="1"/>
    </xf>
    <xf numFmtId="3" fontId="2" fillId="0" borderId="0" xfId="0" applyNumberFormat="1" applyFont="1" applyAlignment="1">
      <alignment horizontal="right" indent="1"/>
    </xf>
    <xf numFmtId="3" fontId="12" fillId="3" borderId="12" xfId="0" applyNumberFormat="1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4" fontId="32" fillId="3" borderId="12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169" fontId="2" fillId="0" borderId="12" xfId="0" applyNumberFormat="1" applyFont="1" applyBorder="1" applyAlignment="1">
      <alignment horizontal="right" vertical="center" indent="1"/>
    </xf>
    <xf numFmtId="3" fontId="2" fillId="3" borderId="12" xfId="0" applyNumberFormat="1" applyFont="1" applyFill="1" applyBorder="1" applyAlignment="1" applyProtection="1">
      <alignment horizontal="right" vertical="center" wrapText="1" indent="13"/>
      <protection locked="0"/>
    </xf>
    <xf numFmtId="0" fontId="2" fillId="0" borderId="12" xfId="0" applyFont="1" applyBorder="1" applyAlignment="1">
      <alignment horizontal="right" vertical="center" indent="3"/>
    </xf>
    <xf numFmtId="0" fontId="19" fillId="0" borderId="12" xfId="0" applyFont="1" applyBorder="1" applyAlignment="1">
      <alignment horizontal="left" vertical="center" indent="1"/>
    </xf>
    <xf numFmtId="0" fontId="18" fillId="3" borderId="13" xfId="0" applyFont="1" applyFill="1" applyBorder="1" applyAlignment="1">
      <alignment vertical="center" wrapText="1"/>
    </xf>
    <xf numFmtId="49" fontId="18" fillId="3" borderId="12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horizontal="right" vertical="center" wrapText="1" indent="1"/>
    </xf>
    <xf numFmtId="0" fontId="12" fillId="3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3" fontId="2" fillId="3" borderId="0" xfId="0" applyNumberFormat="1" applyFont="1" applyFill="1"/>
    <xf numFmtId="0" fontId="4" fillId="0" borderId="12" xfId="0" applyFont="1" applyBorder="1" applyAlignment="1">
      <alignment vertical="center"/>
    </xf>
    <xf numFmtId="1" fontId="19" fillId="3" borderId="12" xfId="0" applyNumberFormat="1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justify" vertical="center" wrapText="1"/>
    </xf>
    <xf numFmtId="0" fontId="19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justify" vertical="center" wrapText="1"/>
    </xf>
    <xf numFmtId="49" fontId="19" fillId="3" borderId="12" xfId="0" applyNumberFormat="1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indent="1"/>
    </xf>
    <xf numFmtId="0" fontId="12" fillId="3" borderId="13" xfId="0" applyFont="1" applyFill="1" applyBorder="1" applyAlignment="1">
      <alignment vertical="top" wrapText="1"/>
    </xf>
    <xf numFmtId="0" fontId="18" fillId="3" borderId="12" xfId="0" applyFont="1" applyFill="1" applyBorder="1" applyAlignment="1">
      <alignment horizontal="left" vertical="center" wrapText="1" indent="2"/>
    </xf>
    <xf numFmtId="49" fontId="12" fillId="3" borderId="12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vertical="center"/>
    </xf>
    <xf numFmtId="0" fontId="19" fillId="3" borderId="13" xfId="0" applyFont="1" applyFill="1" applyBorder="1" applyAlignment="1">
      <alignment vertical="top" wrapText="1"/>
    </xf>
    <xf numFmtId="3" fontId="18" fillId="3" borderId="12" xfId="0" applyNumberFormat="1" applyFont="1" applyFill="1" applyBorder="1" applyAlignment="1">
      <alignment horizontal="right" vertical="center" wrapText="1"/>
    </xf>
    <xf numFmtId="0" fontId="18" fillId="3" borderId="1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left" indent="1"/>
    </xf>
    <xf numFmtId="0" fontId="19" fillId="3" borderId="13" xfId="0" applyFont="1" applyFill="1" applyBorder="1" applyAlignment="1">
      <alignment vertical="center"/>
    </xf>
    <xf numFmtId="0" fontId="18" fillId="3" borderId="12" xfId="0" applyFont="1" applyFill="1" applyBorder="1" applyAlignment="1">
      <alignment horizontal="right" indent="1"/>
    </xf>
    <xf numFmtId="49" fontId="19" fillId="3" borderId="13" xfId="0" applyNumberFormat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 indent="1"/>
    </xf>
    <xf numFmtId="0" fontId="2" fillId="3" borderId="12" xfId="0" applyFont="1" applyFill="1" applyBorder="1" applyAlignment="1">
      <alignment horizontal="left" indent="2"/>
    </xf>
    <xf numFmtId="0" fontId="19" fillId="3" borderId="12" xfId="0" applyFont="1" applyFill="1" applyBorder="1" applyAlignment="1">
      <alignment horizontal="right" vertical="center" indent="1"/>
    </xf>
    <xf numFmtId="49" fontId="12" fillId="3" borderId="13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 indent="14"/>
    </xf>
    <xf numFmtId="49" fontId="4" fillId="3" borderId="12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12" fillId="3" borderId="12" xfId="0" applyFont="1" applyFill="1" applyBorder="1"/>
    <xf numFmtId="0" fontId="12" fillId="3" borderId="12" xfId="0" applyFont="1" applyFill="1" applyBorder="1" applyAlignment="1">
      <alignment horizontal="left" indent="1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horizontal="right" vertical="center" inden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 indent="7"/>
    </xf>
    <xf numFmtId="3" fontId="2" fillId="3" borderId="12" xfId="0" applyNumberFormat="1" applyFont="1" applyFill="1" applyBorder="1" applyAlignment="1">
      <alignment horizontal="right" vertical="center" wrapText="1" indent="13"/>
    </xf>
    <xf numFmtId="0" fontId="2" fillId="0" borderId="12" xfId="0" applyFont="1" applyBorder="1" applyAlignment="1">
      <alignment horizontal="right" vertical="center" indent="9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 vertical="center" indent="1"/>
    </xf>
    <xf numFmtId="0" fontId="3" fillId="0" borderId="12" xfId="0" applyFont="1" applyBorder="1" applyAlignment="1">
      <alignment horizontal="left" vertical="center"/>
    </xf>
    <xf numFmtId="3" fontId="12" fillId="0" borderId="12" xfId="0" applyNumberFormat="1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right" vertical="center" indent="1"/>
    </xf>
    <xf numFmtId="0" fontId="18" fillId="0" borderId="12" xfId="0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right" vertical="center" indent="1"/>
    </xf>
    <xf numFmtId="0" fontId="3" fillId="0" borderId="12" xfId="0" applyFont="1" applyBorder="1" applyAlignment="1">
      <alignment horizontal="left"/>
    </xf>
    <xf numFmtId="3" fontId="8" fillId="0" borderId="18" xfId="0" applyNumberFormat="1" applyFont="1" applyFill="1" applyBorder="1" applyAlignment="1">
      <alignment horizontal="left" vertical="center"/>
    </xf>
    <xf numFmtId="3" fontId="8" fillId="0" borderId="1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 wrapText="1" indent="2"/>
    </xf>
    <xf numFmtId="3" fontId="19" fillId="0" borderId="18" xfId="0" applyNumberFormat="1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left" vertical="center" wrapText="1"/>
    </xf>
    <xf numFmtId="3" fontId="18" fillId="0" borderId="12" xfId="0" applyNumberFormat="1" applyFont="1" applyFill="1" applyBorder="1" applyAlignment="1">
      <alignment horizontal="right" vertical="center" wrapText="1" indent="3"/>
    </xf>
    <xf numFmtId="3" fontId="19" fillId="0" borderId="12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left" vertical="center" wrapText="1"/>
    </xf>
    <xf numFmtId="3" fontId="12" fillId="0" borderId="12" xfId="0" applyNumberFormat="1" applyFont="1" applyFill="1" applyBorder="1" applyAlignment="1">
      <alignment horizontal="left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left" vertical="center"/>
    </xf>
    <xf numFmtId="3" fontId="11" fillId="0" borderId="12" xfId="0" applyNumberFormat="1" applyFont="1" applyFill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3" fontId="12" fillId="0" borderId="12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horizontal="left" vertical="center"/>
    </xf>
    <xf numFmtId="3" fontId="19" fillId="0" borderId="12" xfId="0" applyNumberFormat="1" applyFont="1" applyFill="1" applyBorder="1" applyAlignment="1">
      <alignment horizontal="center" vertical="center"/>
    </xf>
    <xf numFmtId="3" fontId="19" fillId="0" borderId="12" xfId="0" applyNumberFormat="1" applyFont="1" applyBorder="1"/>
    <xf numFmtId="3" fontId="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12" xfId="0" applyNumberFormat="1" applyFont="1" applyFill="1" applyBorder="1" applyAlignment="1" applyProtection="1">
      <alignment horizontal="left" wrapText="1" indent="1"/>
      <protection locked="0"/>
    </xf>
    <xf numFmtId="3" fontId="2" fillId="0" borderId="12" xfId="0" applyNumberFormat="1" applyFont="1" applyBorder="1" applyAlignment="1">
      <alignment horizontal="left" vertical="center" indent="1"/>
    </xf>
    <xf numFmtId="3" fontId="19" fillId="0" borderId="12" xfId="0" applyNumberFormat="1" applyFont="1" applyFill="1" applyBorder="1" applyAlignment="1">
      <alignment horizontal="left" vertical="center"/>
    </xf>
    <xf numFmtId="3" fontId="19" fillId="0" borderId="12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 indent="1"/>
    </xf>
    <xf numFmtId="0" fontId="2" fillId="0" borderId="12" xfId="0" applyFont="1" applyFill="1" applyBorder="1" applyAlignment="1">
      <alignment horizontal="justify" vertical="center" wrapText="1"/>
    </xf>
    <xf numFmtId="4" fontId="8" fillId="3" borderId="12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 indent="1"/>
    </xf>
    <xf numFmtId="0" fontId="12" fillId="0" borderId="1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indent="1"/>
    </xf>
    <xf numFmtId="3" fontId="4" fillId="3" borderId="12" xfId="0" applyNumberFormat="1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right" vertical="center" indent="5"/>
    </xf>
    <xf numFmtId="0" fontId="2" fillId="0" borderId="10" xfId="0" applyFont="1" applyFill="1" applyBorder="1" applyAlignment="1">
      <alignment horizontal="left" vertical="center" wrapText="1" indent="2"/>
    </xf>
    <xf numFmtId="0" fontId="12" fillId="0" borderId="10" xfId="0" applyFont="1" applyFill="1" applyBorder="1" applyAlignment="1">
      <alignment horizontal="right" vertical="center" indent="6"/>
    </xf>
    <xf numFmtId="0" fontId="3" fillId="0" borderId="12" xfId="0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left" vertical="center" wrapText="1" indent="1"/>
    </xf>
    <xf numFmtId="0" fontId="18" fillId="0" borderId="24" xfId="0" applyFont="1" applyFill="1" applyBorder="1" applyAlignment="1">
      <alignment horizontal="left" vertical="center" wrapText="1" indent="1"/>
    </xf>
    <xf numFmtId="0" fontId="12" fillId="3" borderId="24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1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indent="1"/>
    </xf>
    <xf numFmtId="3" fontId="2" fillId="0" borderId="12" xfId="0" applyNumberFormat="1" applyFont="1" applyFill="1" applyBorder="1" applyAlignment="1">
      <alignment horizontal="right" vertical="center" indent="1"/>
    </xf>
    <xf numFmtId="0" fontId="3" fillId="0" borderId="12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3" fontId="12" fillId="0" borderId="25" xfId="0" applyNumberFormat="1" applyFont="1" applyFill="1" applyBorder="1" applyAlignment="1">
      <alignment horizontal="right" vertical="center" wrapText="1" indent="1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 indent="2"/>
    </xf>
    <xf numFmtId="0" fontId="2" fillId="0" borderId="25" xfId="0" applyFont="1" applyBorder="1" applyAlignment="1">
      <alignment horizontal="left" vertical="center" indent="1"/>
    </xf>
    <xf numFmtId="3" fontId="2" fillId="0" borderId="25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3" fontId="0" fillId="0" borderId="25" xfId="0" applyNumberFormat="1" applyBorder="1" applyAlignment="1">
      <alignment horizontal="right" vertical="center" indent="1"/>
    </xf>
    <xf numFmtId="0" fontId="12" fillId="0" borderId="25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horizontal="right" indent="1"/>
    </xf>
    <xf numFmtId="0" fontId="2" fillId="0" borderId="25" xfId="0" applyFont="1" applyBorder="1" applyAlignment="1">
      <alignment horizontal="right" indent="1"/>
    </xf>
    <xf numFmtId="0" fontId="4" fillId="0" borderId="2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3" fontId="2" fillId="0" borderId="25" xfId="0" applyNumberFormat="1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25" xfId="0" applyFont="1" applyBorder="1" applyAlignment="1">
      <alignment horizontal="left" indent="1"/>
    </xf>
    <xf numFmtId="0" fontId="12" fillId="0" borderId="25" xfId="0" applyFont="1" applyFill="1" applyBorder="1" applyAlignment="1">
      <alignment horizontal="left" vertical="center"/>
    </xf>
    <xf numFmtId="0" fontId="2" fillId="0" borderId="25" xfId="0" applyFont="1" applyFill="1" applyBorder="1"/>
    <xf numFmtId="0" fontId="2" fillId="0" borderId="25" xfId="0" applyFont="1" applyFill="1" applyBorder="1" applyAlignment="1">
      <alignment horizontal="left" indent="1"/>
    </xf>
    <xf numFmtId="0" fontId="12" fillId="0" borderId="25" xfId="0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right" indent="1"/>
    </xf>
    <xf numFmtId="0" fontId="12" fillId="0" borderId="25" xfId="0" applyFont="1" applyFill="1" applyBorder="1" applyAlignment="1">
      <alignment horizontal="left" vertical="center" indent="1"/>
    </xf>
    <xf numFmtId="1" fontId="32" fillId="3" borderId="12" xfId="0" applyNumberFormat="1" applyFont="1" applyFill="1" applyBorder="1" applyAlignment="1">
      <alignment horizontal="right" vertical="center" wrapText="1" indent="4"/>
    </xf>
    <xf numFmtId="1" fontId="19" fillId="0" borderId="12" xfId="0" applyNumberFormat="1" applyFont="1" applyFill="1" applyBorder="1" applyAlignment="1">
      <alignment horizontal="right" vertical="center" indent="4"/>
    </xf>
    <xf numFmtId="168" fontId="12" fillId="0" borderId="25" xfId="0" applyNumberFormat="1" applyFont="1" applyFill="1" applyBorder="1" applyAlignment="1">
      <alignment horizontal="right" vertical="center" indent="1"/>
    </xf>
    <xf numFmtId="168" fontId="2" fillId="0" borderId="25" xfId="0" applyNumberFormat="1" applyFont="1" applyFill="1" applyBorder="1" applyAlignment="1">
      <alignment horizontal="right" indent="1"/>
    </xf>
    <xf numFmtId="0" fontId="3" fillId="0" borderId="2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17" xfId="0" applyNumberFormat="1" applyFont="1" applyFill="1" applyBorder="1" applyAlignment="1">
      <alignment horizontal="left" vertical="center" indent="1"/>
    </xf>
    <xf numFmtId="0" fontId="2" fillId="3" borderId="12" xfId="0" applyNumberFormat="1" applyFont="1" applyFill="1" applyBorder="1" applyAlignment="1">
      <alignment horizontal="left" vertical="center" indent="1"/>
    </xf>
    <xf numFmtId="0" fontId="2" fillId="3" borderId="17" xfId="0" applyNumberFormat="1" applyFont="1" applyFill="1" applyBorder="1" applyAlignment="1">
      <alignment horizontal="right" vertical="center" wrapText="1" indent="1"/>
    </xf>
    <xf numFmtId="0" fontId="2" fillId="3" borderId="17" xfId="0" applyNumberFormat="1" applyFont="1" applyFill="1" applyBorder="1" applyAlignment="1">
      <alignment horizontal="left" indent="1"/>
    </xf>
    <xf numFmtId="0" fontId="2" fillId="3" borderId="12" xfId="0" applyNumberFormat="1" applyFont="1" applyFill="1" applyBorder="1" applyAlignment="1">
      <alignment horizontal="right" vertical="center" wrapText="1" indent="1"/>
    </xf>
    <xf numFmtId="0" fontId="2" fillId="9" borderId="16" xfId="0" applyNumberFormat="1" applyFont="1" applyFill="1" applyBorder="1" applyAlignment="1">
      <alignment horizontal="right" vertical="center" wrapText="1" indent="1"/>
    </xf>
    <xf numFmtId="0" fontId="2" fillId="3" borderId="12" xfId="0" applyNumberFormat="1" applyFont="1" applyFill="1" applyBorder="1" applyAlignment="1">
      <alignment horizontal="right" wrapText="1" indent="1"/>
    </xf>
    <xf numFmtId="0" fontId="2" fillId="3" borderId="16" xfId="0" applyNumberFormat="1" applyFont="1" applyFill="1" applyBorder="1" applyAlignment="1">
      <alignment horizontal="left" vertical="center" indent="1"/>
    </xf>
    <xf numFmtId="0" fontId="2" fillId="3" borderId="17" xfId="0" applyNumberFormat="1" applyFont="1" applyFill="1" applyBorder="1" applyAlignment="1">
      <alignment horizontal="right" wrapText="1" indent="1"/>
    </xf>
    <xf numFmtId="0" fontId="2" fillId="3" borderId="30" xfId="0" applyNumberFormat="1" applyFont="1" applyFill="1" applyBorder="1" applyAlignment="1">
      <alignment horizontal="right" vertical="center" wrapText="1" indent="1"/>
    </xf>
    <xf numFmtId="0" fontId="2" fillId="8" borderId="16" xfId="0" applyNumberFormat="1" applyFont="1" applyFill="1" applyBorder="1" applyAlignment="1">
      <alignment horizontal="right" wrapText="1" indent="1"/>
    </xf>
    <xf numFmtId="0" fontId="2" fillId="8" borderId="16" xfId="0" applyNumberFormat="1" applyFont="1" applyFill="1" applyBorder="1" applyAlignment="1">
      <alignment horizontal="left" vertical="center" indent="1"/>
    </xf>
    <xf numFmtId="0" fontId="2" fillId="8" borderId="16" xfId="0" applyNumberFormat="1" applyFont="1" applyFill="1" applyBorder="1" applyAlignment="1">
      <alignment horizontal="right" vertical="center" wrapText="1" indent="1"/>
    </xf>
    <xf numFmtId="0" fontId="4" fillId="8" borderId="17" xfId="0" applyFont="1" applyFill="1" applyBorder="1" applyAlignment="1">
      <alignment horizontal="left" vertical="center" wrapText="1"/>
    </xf>
    <xf numFmtId="0" fontId="36" fillId="8" borderId="17" xfId="0" applyNumberFormat="1" applyFont="1" applyFill="1" applyBorder="1" applyAlignment="1">
      <alignment horizontal="center" vertical="center" wrapText="1"/>
    </xf>
    <xf numFmtId="0" fontId="36" fillId="8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/>
    </xf>
    <xf numFmtId="0" fontId="11" fillId="3" borderId="17" xfId="0" applyNumberFormat="1" applyFont="1" applyFill="1" applyBorder="1" applyAlignment="1">
      <alignment horizontal="right" vertical="center" wrapText="1" indent="1"/>
    </xf>
    <xf numFmtId="0" fontId="36" fillId="8" borderId="17" xfId="0" applyNumberFormat="1" applyFont="1" applyFill="1" applyBorder="1" applyAlignment="1">
      <alignment horizontal="right" vertical="center" wrapText="1" indent="1"/>
    </xf>
    <xf numFmtId="0" fontId="36" fillId="8" borderId="17" xfId="0" applyNumberFormat="1" applyFont="1" applyFill="1" applyBorder="1" applyAlignment="1">
      <alignment horizontal="left" vertical="center" indent="1"/>
    </xf>
    <xf numFmtId="0" fontId="12" fillId="3" borderId="17" xfId="0" applyNumberFormat="1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2" xfId="0" applyNumberFormat="1" applyFont="1" applyFill="1" applyBorder="1" applyAlignment="1">
      <alignment horizontal="right" vertical="center" inden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right" vertical="center" wrapText="1" indent="1"/>
    </xf>
    <xf numFmtId="0" fontId="12" fillId="3" borderId="12" xfId="0" applyNumberFormat="1" applyFont="1" applyFill="1" applyBorder="1" applyAlignment="1">
      <alignment horizontal="left" vertical="center" indent="1"/>
    </xf>
    <xf numFmtId="0" fontId="11" fillId="3" borderId="29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36" fillId="8" borderId="12" xfId="0" applyNumberFormat="1" applyFont="1" applyFill="1" applyBorder="1" applyAlignment="1">
      <alignment horizontal="right" vertical="center" wrapText="1" indent="1"/>
    </xf>
    <xf numFmtId="0" fontId="36" fillId="8" borderId="12" xfId="0" applyNumberFormat="1" applyFont="1" applyFill="1" applyBorder="1" applyAlignment="1">
      <alignment horizontal="left" vertical="center" inden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NumberFormat="1" applyFont="1" applyFill="1" applyBorder="1" applyAlignment="1">
      <alignment horizontal="right" wrapText="1" indent="1"/>
    </xf>
    <xf numFmtId="0" fontId="11" fillId="3" borderId="12" xfId="0" applyNumberFormat="1" applyFont="1" applyFill="1" applyBorder="1" applyAlignment="1">
      <alignment horizontal="left" vertical="center" indent="1"/>
    </xf>
    <xf numFmtId="0" fontId="11" fillId="3" borderId="17" xfId="0" applyFont="1" applyFill="1" applyBorder="1" applyAlignment="1">
      <alignment horizontal="left" wrapText="1"/>
    </xf>
    <xf numFmtId="0" fontId="11" fillId="3" borderId="17" xfId="0" applyNumberFormat="1" applyFont="1" applyFill="1" applyBorder="1" applyAlignment="1">
      <alignment horizontal="right" wrapText="1" indent="1"/>
    </xf>
    <xf numFmtId="0" fontId="4" fillId="3" borderId="17" xfId="0" applyFont="1" applyFill="1" applyBorder="1" applyAlignment="1">
      <alignment horizontal="left" vertical="center" wrapText="1"/>
    </xf>
    <xf numFmtId="0" fontId="36" fillId="3" borderId="17" xfId="0" applyNumberFormat="1" applyFont="1" applyFill="1" applyBorder="1" applyAlignment="1">
      <alignment horizontal="right" wrapText="1" indent="1"/>
    </xf>
    <xf numFmtId="0" fontId="36" fillId="3" borderId="17" xfId="0" applyNumberFormat="1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30" xfId="0" applyNumberFormat="1" applyFont="1" applyFill="1" applyBorder="1" applyAlignment="1">
      <alignment horizontal="left" vertical="center" wrapText="1" indent="1"/>
    </xf>
    <xf numFmtId="0" fontId="11" fillId="3" borderId="12" xfId="0" applyNumberFormat="1" applyFont="1" applyFill="1" applyBorder="1" applyAlignment="1">
      <alignment horizontal="left" vertical="center" wrapText="1" indent="1"/>
    </xf>
    <xf numFmtId="0" fontId="10" fillId="3" borderId="31" xfId="0" applyFont="1" applyFill="1" applyBorder="1" applyAlignment="1">
      <alignment horizontal="left" vertical="center" wrapText="1"/>
    </xf>
    <xf numFmtId="0" fontId="11" fillId="3" borderId="17" xfId="0" applyNumberFormat="1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right" vertical="center"/>
    </xf>
    <xf numFmtId="2" fontId="11" fillId="3" borderId="17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0" fillId="3" borderId="12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right" vertical="center"/>
    </xf>
    <xf numFmtId="0" fontId="4" fillId="8" borderId="31" xfId="0" applyFont="1" applyFill="1" applyBorder="1" applyAlignment="1">
      <alignment horizontal="left"/>
    </xf>
    <xf numFmtId="3" fontId="12" fillId="8" borderId="12" xfId="0" applyNumberFormat="1" applyFont="1" applyFill="1" applyBorder="1" applyAlignment="1">
      <alignment horizontal="right" vertical="center" indent="1"/>
    </xf>
    <xf numFmtId="3" fontId="10" fillId="3" borderId="12" xfId="0" applyNumberFormat="1" applyFont="1" applyFill="1" applyBorder="1" applyAlignment="1">
      <alignment horizontal="right" vertical="center" indent="1"/>
    </xf>
    <xf numFmtId="3" fontId="11" fillId="3" borderId="12" xfId="0" applyNumberFormat="1" applyFont="1" applyFill="1" applyBorder="1" applyAlignment="1">
      <alignment horizontal="right" vertical="center" indent="1"/>
    </xf>
    <xf numFmtId="3" fontId="2" fillId="8" borderId="12" xfId="0" applyNumberFormat="1" applyFont="1" applyFill="1" applyBorder="1" applyAlignment="1">
      <alignment horizontal="right" vertical="center" indent="1"/>
    </xf>
    <xf numFmtId="0" fontId="2" fillId="3" borderId="16" xfId="0" applyNumberFormat="1" applyFont="1" applyFill="1" applyBorder="1" applyAlignment="1">
      <alignment horizontal="right" vertical="center" wrapText="1" indent="1"/>
    </xf>
    <xf numFmtId="0" fontId="2" fillId="3" borderId="13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justify" vertical="top" wrapText="1"/>
    </xf>
    <xf numFmtId="0" fontId="12" fillId="0" borderId="13" xfId="0" applyFont="1" applyBorder="1" applyAlignment="1">
      <alignment vertical="top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right" vertical="center" wrapText="1" indent="4"/>
    </xf>
    <xf numFmtId="0" fontId="19" fillId="3" borderId="9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 applyProtection="1">
      <alignment vertical="center" wrapText="1"/>
      <protection locked="0"/>
    </xf>
    <xf numFmtId="3" fontId="2" fillId="0" borderId="12" xfId="0" applyNumberFormat="1" applyFont="1" applyFill="1" applyBorder="1" applyAlignment="1">
      <alignment horizontal="left" vertical="center" wrapText="1" indent="2"/>
    </xf>
    <xf numFmtId="3" fontId="3" fillId="0" borderId="12" xfId="0" applyNumberFormat="1" applyFont="1" applyFill="1" applyBorder="1" applyAlignment="1">
      <alignment horizontal="left" vertical="center" indent="7"/>
    </xf>
    <xf numFmtId="3" fontId="4" fillId="0" borderId="12" xfId="0" applyNumberFormat="1" applyFont="1" applyBorder="1" applyAlignment="1">
      <alignment horizontal="right" vertical="center" indent="1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17" fillId="0" borderId="25" xfId="0" applyFont="1" applyFill="1" applyBorder="1" applyAlignment="1">
      <alignment horizontal="right" vertical="center" wrapText="1" indent="1"/>
    </xf>
    <xf numFmtId="0" fontId="17" fillId="0" borderId="25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3" fontId="8" fillId="0" borderId="25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right" vertical="center" wrapText="1" indent="1"/>
    </xf>
    <xf numFmtId="3" fontId="3" fillId="3" borderId="12" xfId="0" applyNumberFormat="1" applyFont="1" applyFill="1" applyBorder="1" applyAlignment="1">
      <alignment horizontal="right" vertical="center" wrapText="1" indent="1"/>
    </xf>
    <xf numFmtId="0" fontId="4" fillId="3" borderId="2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12" fillId="3" borderId="12" xfId="0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horizontal="right" vertical="center" indent="1"/>
    </xf>
    <xf numFmtId="3" fontId="12" fillId="0" borderId="12" xfId="0" applyNumberFormat="1" applyFont="1" applyFill="1" applyBorder="1" applyAlignment="1">
      <alignment horizontal="left" vertical="center" wrapText="1" indent="1"/>
    </xf>
    <xf numFmtId="0" fontId="19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justify" vertical="center"/>
    </xf>
    <xf numFmtId="0" fontId="2" fillId="0" borderId="25" xfId="0" applyFont="1" applyFill="1" applyBorder="1" applyAlignment="1">
      <alignment horizontal="right" vertical="center" wrapText="1" indent="1"/>
    </xf>
    <xf numFmtId="3" fontId="4" fillId="0" borderId="25" xfId="0" applyNumberFormat="1" applyFont="1" applyFill="1" applyBorder="1" applyAlignment="1">
      <alignment horizontal="right" vertical="center" wrapText="1" indent="1"/>
    </xf>
    <xf numFmtId="0" fontId="38" fillId="0" borderId="0" xfId="10" applyFont="1"/>
    <xf numFmtId="0" fontId="12" fillId="0" borderId="12" xfId="10" applyFont="1" applyBorder="1" applyAlignment="1">
      <alignment horizontal="justify" vertical="center" wrapText="1"/>
    </xf>
    <xf numFmtId="0" fontId="12" fillId="0" borderId="12" xfId="10" applyFont="1" applyBorder="1" applyAlignment="1">
      <alignment horizontal="right" vertical="center" indent="1"/>
    </xf>
    <xf numFmtId="0" fontId="12" fillId="0" borderId="12" xfId="10" applyFont="1" applyBorder="1" applyAlignment="1">
      <alignment horizontal="left" vertical="center" indent="1"/>
    </xf>
    <xf numFmtId="1" fontId="3" fillId="0" borderId="25" xfId="10" applyNumberFormat="1" applyFont="1" applyFill="1" applyBorder="1" applyAlignment="1">
      <alignment horizontal="left" vertical="center" wrapText="1"/>
    </xf>
    <xf numFmtId="0" fontId="12" fillId="0" borderId="12" xfId="10" applyFont="1" applyBorder="1" applyAlignment="1">
      <alignment horizontal="left" vertical="center" wrapText="1" indent="1"/>
    </xf>
    <xf numFmtId="0" fontId="3" fillId="10" borderId="26" xfId="10" applyFont="1" applyFill="1" applyBorder="1" applyAlignment="1">
      <alignment horizontal="left" vertical="center" wrapText="1"/>
    </xf>
    <xf numFmtId="3" fontId="3" fillId="0" borderId="25" xfId="10" applyNumberFormat="1" applyFont="1" applyFill="1" applyBorder="1" applyAlignment="1">
      <alignment horizontal="left" vertical="center" wrapText="1"/>
    </xf>
    <xf numFmtId="165" fontId="2" fillId="0" borderId="25" xfId="10" applyNumberFormat="1" applyFont="1" applyFill="1" applyBorder="1" applyAlignment="1">
      <alignment horizontal="right" vertical="center" wrapText="1"/>
    </xf>
    <xf numFmtId="165" fontId="2" fillId="0" borderId="28" xfId="10" applyNumberFormat="1" applyFont="1" applyFill="1" applyBorder="1" applyAlignment="1">
      <alignment horizontal="right" vertical="center" wrapText="1"/>
    </xf>
    <xf numFmtId="165" fontId="2" fillId="0" borderId="12" xfId="1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165" fontId="27" fillId="0" borderId="12" xfId="10" applyNumberFormat="1" applyFont="1" applyFill="1" applyBorder="1" applyAlignment="1">
      <alignment horizontal="right" vertical="center" wrapText="1"/>
    </xf>
    <xf numFmtId="165" fontId="4" fillId="0" borderId="12" xfId="10" applyNumberFormat="1" applyFont="1" applyFill="1" applyBorder="1" applyAlignment="1">
      <alignment horizontal="center" vertical="center" wrapText="1"/>
    </xf>
    <xf numFmtId="1" fontId="2" fillId="0" borderId="12" xfId="10" applyNumberFormat="1" applyFont="1" applyFill="1" applyBorder="1" applyAlignment="1">
      <alignment horizontal="right" vertical="center" wrapText="1"/>
    </xf>
    <xf numFmtId="0" fontId="12" fillId="0" borderId="12" xfId="10" applyFont="1" applyBorder="1" applyAlignment="1">
      <alignment horizontal="left" vertical="center" wrapText="1" indent="2"/>
    </xf>
    <xf numFmtId="3" fontId="19" fillId="0" borderId="25" xfId="10" applyNumberFormat="1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right" vertical="center" wrapText="1" indent="3"/>
    </xf>
    <xf numFmtId="0" fontId="18" fillId="3" borderId="12" xfId="0" applyFont="1" applyFill="1" applyBorder="1" applyAlignment="1">
      <alignment horizontal="right" vertical="center" wrapText="1" indent="3"/>
    </xf>
    <xf numFmtId="1" fontId="4" fillId="10" borderId="12" xfId="10" applyNumberFormat="1" applyFont="1" applyFill="1" applyBorder="1" applyAlignment="1">
      <alignment vertical="center" wrapText="1"/>
    </xf>
    <xf numFmtId="1" fontId="4" fillId="10" borderId="27" xfId="10" applyNumberFormat="1" applyFont="1" applyFill="1" applyBorder="1" applyAlignment="1">
      <alignment vertical="center" wrapText="1"/>
    </xf>
    <xf numFmtId="3" fontId="4" fillId="10" borderId="12" xfId="10" applyNumberFormat="1" applyFont="1" applyFill="1" applyBorder="1" applyAlignment="1">
      <alignment horizontal="right" vertical="center" indent="1"/>
    </xf>
    <xf numFmtId="0" fontId="17" fillId="0" borderId="25" xfId="0" applyFont="1" applyFill="1" applyBorder="1" applyAlignment="1">
      <alignment horizontal="left" vertical="center" wrapText="1" indent="2"/>
    </xf>
    <xf numFmtId="0" fontId="17" fillId="0" borderId="25" xfId="0" applyFont="1" applyFill="1" applyBorder="1" applyAlignment="1">
      <alignment horizontal="right" vertical="center" wrapText="1" indent="2"/>
    </xf>
    <xf numFmtId="0" fontId="2" fillId="0" borderId="27" xfId="0" applyFont="1" applyBorder="1" applyAlignment="1">
      <alignment horizontal="right" vertical="center" inden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Border="1" applyAlignment="1">
      <alignment horizontal="left" vertical="center" wrapText="1" indent="1"/>
    </xf>
    <xf numFmtId="0" fontId="19" fillId="0" borderId="26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 indent="2"/>
    </xf>
    <xf numFmtId="3" fontId="8" fillId="3" borderId="25" xfId="0" applyNumberFormat="1" applyFont="1" applyFill="1" applyBorder="1" applyAlignment="1">
      <alignment horizontal="right" vertical="center" wrapText="1" indent="1"/>
    </xf>
    <xf numFmtId="1" fontId="12" fillId="0" borderId="12" xfId="1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right" vertical="center" indent="1"/>
    </xf>
    <xf numFmtId="0" fontId="39" fillId="0" borderId="12" xfId="0" applyFont="1" applyFill="1" applyBorder="1" applyAlignment="1">
      <alignment horizontal="right" vertical="center" indent="1"/>
    </xf>
    <xf numFmtId="0" fontId="39" fillId="0" borderId="12" xfId="0" applyFont="1" applyFill="1" applyBorder="1" applyAlignment="1">
      <alignment horizontal="right" vertical="center" wrapText="1" indent="1"/>
    </xf>
    <xf numFmtId="0" fontId="9" fillId="3" borderId="12" xfId="0" applyFont="1" applyFill="1" applyBorder="1" applyAlignment="1">
      <alignment horizontal="right" vertical="center" wrapText="1" indent="2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 indent="1"/>
    </xf>
    <xf numFmtId="3" fontId="2" fillId="0" borderId="9" xfId="0" applyNumberFormat="1" applyFont="1" applyFill="1" applyBorder="1" applyAlignment="1">
      <alignment horizontal="right" vertical="center" wrapText="1" indent="1"/>
    </xf>
    <xf numFmtId="0" fontId="3" fillId="3" borderId="12" xfId="0" applyFont="1" applyFill="1" applyBorder="1" applyAlignment="1">
      <alignment horizontal="left" vertical="center"/>
    </xf>
    <xf numFmtId="3" fontId="12" fillId="0" borderId="12" xfId="0" applyNumberFormat="1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 wrapText="1" indent="2"/>
    </xf>
    <xf numFmtId="0" fontId="17" fillId="0" borderId="9" xfId="0" applyFont="1" applyFill="1" applyBorder="1" applyAlignment="1">
      <alignment horizontal="left" vertical="center" wrapText="1" indent="2"/>
    </xf>
    <xf numFmtId="0" fontId="2" fillId="0" borderId="25" xfId="0" applyFont="1" applyBorder="1" applyAlignment="1">
      <alignment horizontal="justify" vertical="center"/>
    </xf>
    <xf numFmtId="0" fontId="12" fillId="0" borderId="25" xfId="10" applyFont="1" applyBorder="1" applyAlignment="1">
      <alignment horizontal="right" vertical="center" indent="1"/>
    </xf>
    <xf numFmtId="0" fontId="19" fillId="0" borderId="25" xfId="0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indent="1"/>
    </xf>
    <xf numFmtId="49" fontId="2" fillId="0" borderId="9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Border="1" applyAlignment="1">
      <alignment horizontal="left" vertical="center" wrapText="1" indent="1"/>
    </xf>
    <xf numFmtId="1" fontId="4" fillId="10" borderId="12" xfId="10" applyNumberFormat="1" applyFont="1" applyFill="1" applyBorder="1" applyAlignment="1">
      <alignment horizontal="left" vertical="center" wrapText="1" indent="1"/>
    </xf>
    <xf numFmtId="0" fontId="19" fillId="0" borderId="25" xfId="0" applyFont="1" applyFill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3" fontId="41" fillId="11" borderId="0" xfId="10" applyNumberFormat="1" applyFont="1" applyFill="1" applyBorder="1" applyAlignment="1">
      <alignment horizontal="right" vertical="center" indent="1"/>
    </xf>
    <xf numFmtId="3" fontId="40" fillId="11" borderId="0" xfId="9" applyNumberFormat="1" applyFont="1" applyFill="1" applyBorder="1" applyAlignment="1" applyProtection="1">
      <alignment horizontal="right" vertical="center" indent="1"/>
    </xf>
    <xf numFmtId="165" fontId="19" fillId="0" borderId="12" xfId="10" applyNumberFormat="1" applyFont="1" applyFill="1" applyBorder="1" applyAlignment="1">
      <alignment horizontal="center" vertical="center" wrapText="1"/>
    </xf>
    <xf numFmtId="0" fontId="40" fillId="0" borderId="12" xfId="10" applyFont="1" applyBorder="1" applyAlignment="1">
      <alignment horizontal="justify" vertical="center"/>
    </xf>
    <xf numFmtId="0" fontId="40" fillId="0" borderId="12" xfId="10" applyFont="1" applyBorder="1" applyAlignment="1">
      <alignment horizontal="right" vertical="center" indent="1"/>
    </xf>
    <xf numFmtId="43" fontId="40" fillId="0" borderId="12" xfId="9" applyFont="1" applyFill="1" applyBorder="1" applyAlignment="1" applyProtection="1">
      <alignment horizontal="left" vertical="center" indent="1"/>
    </xf>
    <xf numFmtId="3" fontId="40" fillId="0" borderId="12" xfId="9" applyNumberFormat="1" applyFont="1" applyFill="1" applyBorder="1" applyAlignment="1" applyProtection="1">
      <alignment horizontal="right" vertical="center" indent="1"/>
    </xf>
    <xf numFmtId="0" fontId="42" fillId="12" borderId="12" xfId="10" applyFont="1" applyFill="1" applyBorder="1" applyAlignment="1">
      <alignment vertical="center"/>
    </xf>
    <xf numFmtId="0" fontId="42" fillId="12" borderId="12" xfId="10" applyFont="1" applyFill="1" applyBorder="1" applyAlignment="1">
      <alignment horizontal="left" vertical="center" indent="1"/>
    </xf>
    <xf numFmtId="3" fontId="42" fillId="12" borderId="12" xfId="10" applyNumberFormat="1" applyFont="1" applyFill="1" applyBorder="1" applyAlignment="1">
      <alignment horizontal="right" vertical="center" indent="1"/>
    </xf>
    <xf numFmtId="0" fontId="40" fillId="0" borderId="12" xfId="10" applyFont="1" applyBorder="1" applyAlignment="1">
      <alignment horizontal="left" vertical="center" indent="1"/>
    </xf>
    <xf numFmtId="3" fontId="40" fillId="0" borderId="17" xfId="10" applyNumberFormat="1" applyFont="1" applyBorder="1" applyAlignment="1">
      <alignment horizontal="right" vertical="center" indent="1"/>
    </xf>
    <xf numFmtId="0" fontId="19" fillId="10" borderId="26" xfId="10" applyFont="1" applyFill="1" applyBorder="1" applyAlignment="1">
      <alignment vertical="center" wrapText="1"/>
    </xf>
    <xf numFmtId="0" fontId="19" fillId="10" borderId="12" xfId="10" applyFont="1" applyFill="1" applyBorder="1" applyAlignment="1">
      <alignment vertical="center" wrapText="1"/>
    </xf>
    <xf numFmtId="0" fontId="19" fillId="10" borderId="12" xfId="10" applyFont="1" applyFill="1" applyBorder="1" applyAlignment="1">
      <alignment horizontal="right" vertical="center" wrapText="1" indent="1"/>
    </xf>
    <xf numFmtId="0" fontId="19" fillId="10" borderId="27" xfId="10" applyFont="1" applyFill="1" applyBorder="1" applyAlignment="1">
      <alignment vertical="center" wrapText="1"/>
    </xf>
    <xf numFmtId="3" fontId="19" fillId="10" borderId="25" xfId="10" applyNumberFormat="1" applyFont="1" applyFill="1" applyBorder="1" applyAlignment="1">
      <alignment horizontal="right" vertical="center" wrapText="1" indent="1"/>
    </xf>
    <xf numFmtId="0" fontId="19" fillId="10" borderId="26" xfId="10" applyFont="1" applyFill="1" applyBorder="1" applyAlignment="1">
      <alignment vertical="center"/>
    </xf>
    <xf numFmtId="0" fontId="19" fillId="10" borderId="12" xfId="10" applyFont="1" applyFill="1" applyBorder="1" applyAlignment="1">
      <alignment vertical="center"/>
    </xf>
    <xf numFmtId="0" fontId="19" fillId="10" borderId="12" xfId="10" applyFont="1" applyFill="1" applyBorder="1" applyAlignment="1">
      <alignment horizontal="right" vertical="center" indent="1"/>
    </xf>
    <xf numFmtId="0" fontId="19" fillId="10" borderId="27" xfId="10" applyFont="1" applyFill="1" applyBorder="1" applyAlignment="1">
      <alignment vertical="center"/>
    </xf>
    <xf numFmtId="0" fontId="12" fillId="3" borderId="25" xfId="10" applyFont="1" applyFill="1" applyBorder="1" applyAlignment="1">
      <alignment horizontal="left" vertical="center"/>
    </xf>
    <xf numFmtId="4" fontId="4" fillId="3" borderId="25" xfId="10" applyNumberFormat="1" applyFont="1" applyFill="1" applyBorder="1" applyAlignment="1">
      <alignment horizontal="justify" vertical="center" wrapText="1"/>
    </xf>
    <xf numFmtId="4" fontId="4" fillId="3" borderId="25" xfId="10" applyNumberFormat="1" applyFont="1" applyFill="1" applyBorder="1" applyAlignment="1">
      <alignment horizontal="right" vertical="center" wrapText="1" indent="1"/>
    </xf>
    <xf numFmtId="3" fontId="12" fillId="3" borderId="25" xfId="10" applyNumberFormat="1" applyFont="1" applyFill="1" applyBorder="1" applyAlignment="1">
      <alignment horizontal="right" vertical="center" wrapText="1" indent="1"/>
    </xf>
    <xf numFmtId="49" fontId="12" fillId="3" borderId="25" xfId="10" applyNumberFormat="1" applyFont="1" applyFill="1" applyBorder="1" applyAlignment="1">
      <alignment horizontal="left" vertical="center" wrapText="1"/>
    </xf>
    <xf numFmtId="4" fontId="12" fillId="3" borderId="25" xfId="10" applyNumberFormat="1" applyFont="1" applyFill="1" applyBorder="1" applyAlignment="1">
      <alignment horizontal="left" vertical="center" wrapText="1" indent="1"/>
    </xf>
    <xf numFmtId="3" fontId="12" fillId="3" borderId="25" xfId="10" applyNumberFormat="1" applyFont="1" applyFill="1" applyBorder="1" applyAlignment="1">
      <alignment horizontal="right" vertical="center" indent="1"/>
    </xf>
    <xf numFmtId="0" fontId="12" fillId="3" borderId="25" xfId="10" applyFont="1" applyFill="1" applyBorder="1" applyAlignment="1">
      <alignment horizontal="left" vertical="center" wrapText="1" indent="1"/>
    </xf>
    <xf numFmtId="0" fontId="12" fillId="3" borderId="25" xfId="10" applyFont="1" applyFill="1" applyBorder="1" applyAlignment="1">
      <alignment horizontal="center" vertical="center" wrapText="1"/>
    </xf>
    <xf numFmtId="0" fontId="12" fillId="3" borderId="25" xfId="10" applyFont="1" applyFill="1" applyBorder="1" applyAlignment="1">
      <alignment horizontal="left" vertical="center" wrapText="1"/>
    </xf>
    <xf numFmtId="49" fontId="12" fillId="3" borderId="25" xfId="10" applyNumberFormat="1" applyFont="1" applyFill="1" applyBorder="1" applyAlignment="1">
      <alignment horizontal="justify" vertical="center" wrapText="1"/>
    </xf>
    <xf numFmtId="0" fontId="19" fillId="10" borderId="12" xfId="10" applyFont="1" applyFill="1" applyBorder="1" applyAlignment="1">
      <alignment horizontal="left" vertical="center" wrapText="1" indent="1"/>
    </xf>
    <xf numFmtId="0" fontId="19" fillId="10" borderId="32" xfId="10" applyFont="1" applyFill="1" applyBorder="1" applyAlignment="1">
      <alignment horizontal="right" vertical="center" wrapText="1" indent="1"/>
    </xf>
    <xf numFmtId="0" fontId="19" fillId="10" borderId="27" xfId="10" applyFont="1" applyFill="1" applyBorder="1" applyAlignment="1">
      <alignment horizontal="left" vertical="center" wrapText="1" indent="1"/>
    </xf>
    <xf numFmtId="4" fontId="4" fillId="3" borderId="25" xfId="10" applyNumberFormat="1" applyFont="1" applyFill="1" applyBorder="1" applyAlignment="1">
      <alignment horizontal="left" vertical="center" wrapText="1" indent="1"/>
    </xf>
    <xf numFmtId="49" fontId="12" fillId="3" borderId="25" xfId="10" applyNumberFormat="1" applyFont="1" applyFill="1" applyBorder="1" applyAlignment="1">
      <alignment horizontal="left" vertical="center" wrapText="1" indent="1"/>
    </xf>
    <xf numFmtId="0" fontId="12" fillId="3" borderId="12" xfId="10" applyFont="1" applyFill="1" applyBorder="1" applyAlignment="1">
      <alignment horizontal="left" vertical="center" wrapText="1"/>
    </xf>
    <xf numFmtId="0" fontId="12" fillId="3" borderId="12" xfId="10" applyFont="1" applyFill="1" applyBorder="1" applyAlignment="1">
      <alignment horizontal="left" vertical="center" wrapText="1" indent="1"/>
    </xf>
    <xf numFmtId="3" fontId="12" fillId="3" borderId="12" xfId="10" applyNumberFormat="1" applyFont="1" applyFill="1" applyBorder="1" applyAlignment="1">
      <alignment horizontal="right" vertical="center" indent="1"/>
    </xf>
    <xf numFmtId="0" fontId="12" fillId="3" borderId="12" xfId="10" applyFont="1" applyFill="1" applyBorder="1" applyAlignment="1">
      <alignment horizontal="left" vertical="center" indent="1"/>
    </xf>
    <xf numFmtId="49" fontId="12" fillId="3" borderId="12" xfId="10" applyNumberFormat="1" applyFont="1" applyFill="1" applyBorder="1" applyAlignment="1">
      <alignment horizontal="left" vertical="center" wrapText="1"/>
    </xf>
    <xf numFmtId="0" fontId="12" fillId="3" borderId="12" xfId="10" applyFont="1" applyFill="1" applyBorder="1" applyAlignment="1">
      <alignment horizontal="right" vertical="center" indent="1"/>
    </xf>
    <xf numFmtId="1" fontId="19" fillId="10" borderId="26" xfId="10" applyNumberFormat="1" applyFont="1" applyFill="1" applyBorder="1" applyAlignment="1">
      <alignment vertical="center" wrapText="1"/>
    </xf>
    <xf numFmtId="1" fontId="19" fillId="10" borderId="12" xfId="10" applyNumberFormat="1" applyFont="1" applyFill="1" applyBorder="1" applyAlignment="1">
      <alignment vertical="center" wrapText="1"/>
    </xf>
    <xf numFmtId="1" fontId="19" fillId="10" borderId="12" xfId="10" applyNumberFormat="1" applyFont="1" applyFill="1" applyBorder="1" applyAlignment="1">
      <alignment horizontal="right" vertical="center" wrapText="1"/>
    </xf>
    <xf numFmtId="1" fontId="19" fillId="10" borderId="27" xfId="10" applyNumberFormat="1" applyFont="1" applyFill="1" applyBorder="1" applyAlignment="1">
      <alignment horizontal="left" vertical="center" wrapText="1"/>
    </xf>
    <xf numFmtId="0" fontId="12" fillId="3" borderId="12" xfId="10" applyFont="1" applyFill="1" applyBorder="1" applyAlignment="1">
      <alignment horizontal="justify" vertical="center" wrapText="1"/>
    </xf>
    <xf numFmtId="0" fontId="12" fillId="3" borderId="12" xfId="10" applyFont="1" applyFill="1" applyBorder="1" applyAlignment="1">
      <alignment horizontal="right" vertical="center" indent="2"/>
    </xf>
    <xf numFmtId="0" fontId="12" fillId="3" borderId="12" xfId="10" applyFont="1" applyFill="1" applyBorder="1" applyAlignment="1">
      <alignment horizontal="left" vertical="center" indent="2"/>
    </xf>
    <xf numFmtId="3" fontId="12" fillId="3" borderId="12" xfId="10" applyNumberFormat="1" applyFont="1" applyFill="1" applyBorder="1" applyAlignment="1">
      <alignment horizontal="right" vertical="center" wrapText="1" indent="1"/>
    </xf>
    <xf numFmtId="1" fontId="19" fillId="10" borderId="12" xfId="10" applyNumberFormat="1" applyFont="1" applyFill="1" applyBorder="1" applyAlignment="1">
      <alignment horizontal="right" vertical="center" wrapText="1" indent="1"/>
    </xf>
    <xf numFmtId="1" fontId="19" fillId="10" borderId="12" xfId="10" applyNumberFormat="1" applyFont="1" applyFill="1" applyBorder="1" applyAlignment="1">
      <alignment horizontal="left" vertical="center" wrapText="1" indent="1"/>
    </xf>
    <xf numFmtId="3" fontId="19" fillId="10" borderId="12" xfId="10" applyNumberFormat="1" applyFont="1" applyFill="1" applyBorder="1" applyAlignment="1">
      <alignment horizontal="right" vertical="center" indent="1"/>
    </xf>
    <xf numFmtId="0" fontId="4" fillId="13" borderId="26" xfId="10" applyFont="1" applyFill="1" applyBorder="1" applyAlignment="1">
      <alignment vertical="center" wrapText="1"/>
    </xf>
    <xf numFmtId="0" fontId="4" fillId="13" borderId="12" xfId="10" applyFont="1" applyFill="1" applyBorder="1" applyAlignment="1">
      <alignment vertical="center" wrapText="1"/>
    </xf>
    <xf numFmtId="0" fontId="4" fillId="13" borderId="12" xfId="10" applyFont="1" applyFill="1" applyBorder="1" applyAlignment="1">
      <alignment horizontal="right" vertical="center" wrapText="1" indent="1"/>
    </xf>
    <xf numFmtId="0" fontId="4" fillId="13" borderId="12" xfId="10" applyFont="1" applyFill="1" applyBorder="1" applyAlignment="1">
      <alignment horizontal="left" vertical="center" wrapText="1" indent="1"/>
    </xf>
    <xf numFmtId="3" fontId="4" fillId="13" borderId="12" xfId="10" applyNumberFormat="1" applyFont="1" applyFill="1" applyBorder="1" applyAlignment="1">
      <alignment horizontal="right" vertical="center" indent="1"/>
    </xf>
    <xf numFmtId="1" fontId="19" fillId="0" borderId="25" xfId="1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vertical="center" wrapText="1"/>
    </xf>
    <xf numFmtId="1" fontId="19" fillId="3" borderId="12" xfId="0" applyNumberFormat="1" applyFont="1" applyFill="1" applyBorder="1" applyAlignment="1">
      <alignment horizontal="right" vertical="center" indent="1"/>
    </xf>
    <xf numFmtId="3" fontId="34" fillId="3" borderId="12" xfId="0" applyNumberFormat="1" applyFont="1" applyFill="1" applyBorder="1" applyAlignment="1">
      <alignment horizontal="right" vertical="center" indent="1"/>
    </xf>
    <xf numFmtId="0" fontId="13" fillId="3" borderId="12" xfId="0" applyFont="1" applyFill="1" applyBorder="1" applyAlignment="1">
      <alignment horizontal="right" vertical="center" wrapText="1" indent="1"/>
    </xf>
    <xf numFmtId="0" fontId="12" fillId="3" borderId="12" xfId="8" applyFont="1" applyFill="1" applyBorder="1" applyAlignment="1">
      <alignment vertical="center" wrapText="1"/>
    </xf>
    <xf numFmtId="3" fontId="0" fillId="3" borderId="12" xfId="0" applyNumberFormat="1" applyFill="1" applyBorder="1" applyAlignment="1">
      <alignment horizontal="right" vertical="center" indent="1"/>
    </xf>
    <xf numFmtId="49" fontId="2" fillId="3" borderId="12" xfId="0" applyNumberFormat="1" applyFont="1" applyFill="1" applyBorder="1" applyAlignment="1">
      <alignment horizontal="right" vertical="center" indent="1"/>
    </xf>
    <xf numFmtId="0" fontId="4" fillId="3" borderId="12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right" vertical="center" indent="1"/>
    </xf>
    <xf numFmtId="0" fontId="20" fillId="3" borderId="12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horizontal="right" vertical="center" wrapText="1" indent="1"/>
    </xf>
    <xf numFmtId="0" fontId="3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right" vertical="center" indent="1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right" vertical="center" indent="1"/>
    </xf>
    <xf numFmtId="0" fontId="13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/>
    <xf numFmtId="3" fontId="0" fillId="3" borderId="12" xfId="0" applyNumberFormat="1" applyFont="1" applyFill="1" applyBorder="1" applyAlignment="1">
      <alignment horizontal="right" vertical="center" indent="1"/>
    </xf>
    <xf numFmtId="0" fontId="20" fillId="3" borderId="12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indent="1"/>
    </xf>
    <xf numFmtId="49" fontId="3" fillId="3" borderId="12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right" vertical="top" indent="1"/>
    </xf>
    <xf numFmtId="49" fontId="2" fillId="3" borderId="12" xfId="0" applyNumberFormat="1" applyFont="1" applyFill="1" applyBorder="1" applyAlignment="1">
      <alignment vertical="top"/>
    </xf>
    <xf numFmtId="0" fontId="13" fillId="3" borderId="12" xfId="0" applyFont="1" applyFill="1" applyBorder="1" applyAlignment="1">
      <alignment horizontal="right" vertical="top" wrapText="1" indent="1"/>
    </xf>
    <xf numFmtId="0" fontId="13" fillId="3" borderId="12" xfId="0" applyFont="1" applyFill="1" applyBorder="1" applyAlignment="1">
      <alignment vertical="top" wrapText="1"/>
    </xf>
    <xf numFmtId="3" fontId="12" fillId="6" borderId="25" xfId="10" applyNumberFormat="1" applyFont="1" applyFill="1" applyBorder="1" applyAlignment="1">
      <alignment horizontal="right" vertical="center" wrapText="1" indent="1"/>
    </xf>
    <xf numFmtId="0" fontId="12" fillId="3" borderId="25" xfId="10" applyFont="1" applyFill="1" applyBorder="1" applyAlignment="1">
      <alignment horizontal="left" vertical="center" wrapText="1" indent="2"/>
    </xf>
    <xf numFmtId="0" fontId="19" fillId="10" borderId="12" xfId="10" applyFont="1" applyFill="1" applyBorder="1" applyAlignment="1">
      <alignment horizontal="left" vertical="center" wrapText="1" indent="2"/>
    </xf>
    <xf numFmtId="0" fontId="12" fillId="3" borderId="25" xfId="0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right" indent="1"/>
    </xf>
    <xf numFmtId="0" fontId="2" fillId="3" borderId="25" xfId="0" applyFont="1" applyFill="1" applyBorder="1" applyAlignment="1">
      <alignment horizontal="left" indent="1"/>
    </xf>
    <xf numFmtId="2" fontId="12" fillId="3" borderId="25" xfId="0" applyNumberFormat="1" applyFont="1" applyFill="1" applyBorder="1" applyAlignment="1">
      <alignment horizontal="right" vertical="center" wrapText="1" indent="1"/>
    </xf>
    <xf numFmtId="0" fontId="12" fillId="3" borderId="25" xfId="0" applyFont="1" applyFill="1" applyBorder="1" applyAlignment="1">
      <alignment horizontal="left" vertical="center" wrapText="1" indent="1"/>
    </xf>
    <xf numFmtId="3" fontId="4" fillId="3" borderId="25" xfId="0" applyNumberFormat="1" applyFont="1" applyFill="1" applyBorder="1" applyAlignment="1">
      <alignment horizontal="right" vertical="center" wrapText="1" indent="1"/>
    </xf>
    <xf numFmtId="0" fontId="12" fillId="3" borderId="25" xfId="0" applyFont="1" applyFill="1" applyBorder="1" applyAlignment="1">
      <alignment horizontal="left" vertical="center" wrapText="1"/>
    </xf>
    <xf numFmtId="3" fontId="12" fillId="3" borderId="25" xfId="0" applyNumberFormat="1" applyFont="1" applyFill="1" applyBorder="1" applyAlignment="1">
      <alignment horizontal="right" vertical="center" wrapText="1" indent="1"/>
    </xf>
    <xf numFmtId="3" fontId="19" fillId="0" borderId="25" xfId="0" applyNumberFormat="1" applyFont="1" applyFill="1" applyBorder="1" applyAlignment="1">
      <alignment horizontal="right" vertical="center" indent="1"/>
    </xf>
    <xf numFmtId="0" fontId="12" fillId="0" borderId="25" xfId="0" applyFont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indent="1"/>
    </xf>
    <xf numFmtId="0" fontId="18" fillId="3" borderId="25" xfId="0" applyFont="1" applyFill="1" applyBorder="1" applyAlignment="1">
      <alignment horizontal="left" indent="2"/>
    </xf>
    <xf numFmtId="0" fontId="19" fillId="3" borderId="25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indent="1"/>
    </xf>
    <xf numFmtId="0" fontId="19" fillId="3" borderId="25" xfId="0" applyFont="1" applyFill="1" applyBorder="1" applyAlignment="1">
      <alignment horizontal="left" indent="2"/>
    </xf>
    <xf numFmtId="0" fontId="12" fillId="3" borderId="25" xfId="0" applyFont="1" applyFill="1" applyBorder="1" applyAlignment="1">
      <alignment horizontal="left" indent="1"/>
    </xf>
    <xf numFmtId="0" fontId="12" fillId="3" borderId="25" xfId="0" applyFont="1" applyFill="1" applyBorder="1" applyAlignment="1">
      <alignment horizontal="left" indent="2"/>
    </xf>
    <xf numFmtId="0" fontId="12" fillId="0" borderId="28" xfId="0" applyFont="1" applyBorder="1" applyAlignment="1">
      <alignment horizontal="left" vertical="center" wrapText="1" indent="1"/>
    </xf>
    <xf numFmtId="3" fontId="3" fillId="3" borderId="25" xfId="9" applyNumberFormat="1" applyFont="1" applyFill="1" applyBorder="1" applyAlignment="1">
      <alignment horizontal="right" vertical="center" indent="1"/>
    </xf>
    <xf numFmtId="0" fontId="4" fillId="2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indent="1"/>
    </xf>
    <xf numFmtId="3" fontId="2" fillId="0" borderId="25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right" vertical="center" indent="1"/>
    </xf>
    <xf numFmtId="0" fontId="18" fillId="3" borderId="2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vertical="center" wrapText="1"/>
    </xf>
    <xf numFmtId="0" fontId="19" fillId="3" borderId="25" xfId="0" applyFont="1" applyFill="1" applyBorder="1" applyAlignment="1">
      <alignment horizontal="left" vertical="center" wrapText="1" indent="1"/>
    </xf>
    <xf numFmtId="0" fontId="19" fillId="3" borderId="25" xfId="0" applyFont="1" applyFill="1" applyBorder="1" applyAlignment="1">
      <alignment horizontal="center" vertical="center" wrapText="1"/>
    </xf>
    <xf numFmtId="3" fontId="19" fillId="3" borderId="25" xfId="0" applyNumberFormat="1" applyFont="1" applyFill="1" applyBorder="1" applyAlignment="1">
      <alignment horizontal="right" vertical="center" indent="1"/>
    </xf>
    <xf numFmtId="3" fontId="19" fillId="3" borderId="25" xfId="0" applyNumberFormat="1" applyFont="1" applyFill="1" applyBorder="1" applyAlignment="1">
      <alignment horizontal="right" vertical="center" wrapText="1" indent="1"/>
    </xf>
    <xf numFmtId="0" fontId="2" fillId="3" borderId="25" xfId="0" applyFont="1" applyFill="1" applyBorder="1" applyAlignment="1">
      <alignment horizontal="right" vertical="center"/>
    </xf>
    <xf numFmtId="0" fontId="2" fillId="4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left" vertical="center" wrapText="1" indent="1"/>
    </xf>
    <xf numFmtId="3" fontId="2" fillId="3" borderId="25" xfId="0" applyNumberFormat="1" applyFont="1" applyFill="1" applyBorder="1" applyAlignment="1">
      <alignment horizontal="right" vertical="center" wrapText="1" indent="1"/>
    </xf>
    <xf numFmtId="3" fontId="2" fillId="3" borderId="25" xfId="0" applyNumberFormat="1" applyFont="1" applyFill="1" applyBorder="1" applyAlignment="1">
      <alignment horizontal="left" vertical="center" wrapText="1" indent="1"/>
    </xf>
    <xf numFmtId="3" fontId="2" fillId="3" borderId="25" xfId="0" applyNumberFormat="1" applyFont="1" applyFill="1" applyBorder="1" applyAlignment="1">
      <alignment horizontal="right" vertical="center" indent="1"/>
    </xf>
    <xf numFmtId="0" fontId="2" fillId="4" borderId="25" xfId="0" applyFont="1" applyFill="1" applyBorder="1" applyAlignment="1">
      <alignment horizontal="left" vertical="center" wrapText="1" indent="1"/>
    </xf>
    <xf numFmtId="3" fontId="2" fillId="4" borderId="25" xfId="0" applyNumberFormat="1" applyFont="1" applyFill="1" applyBorder="1" applyAlignment="1">
      <alignment horizontal="right" vertical="center" wrapText="1" indent="1"/>
    </xf>
    <xf numFmtId="3" fontId="2" fillId="4" borderId="25" xfId="0" applyNumberFormat="1" applyFont="1" applyFill="1" applyBorder="1" applyAlignment="1">
      <alignment horizontal="left" vertical="center" wrapText="1" indent="1"/>
    </xf>
    <xf numFmtId="0" fontId="3" fillId="3" borderId="25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vertical="center" wrapText="1"/>
    </xf>
    <xf numFmtId="0" fontId="19" fillId="4" borderId="25" xfId="0" applyFont="1" applyFill="1" applyBorder="1" applyAlignment="1">
      <alignment horizontal="left" vertical="center" wrapText="1" indent="1"/>
    </xf>
    <xf numFmtId="3" fontId="19" fillId="4" borderId="25" xfId="0" applyNumberFormat="1" applyFont="1" applyFill="1" applyBorder="1" applyAlignment="1">
      <alignment horizontal="right" vertical="center" wrapText="1" indent="1"/>
    </xf>
    <xf numFmtId="3" fontId="19" fillId="4" borderId="25" xfId="0" applyNumberFormat="1" applyFont="1" applyFill="1" applyBorder="1" applyAlignment="1">
      <alignment horizontal="left" vertical="center" wrapText="1" indent="1"/>
    </xf>
    <xf numFmtId="0" fontId="12" fillId="3" borderId="25" xfId="0" applyFont="1" applyFill="1" applyBorder="1" applyAlignment="1">
      <alignment vertical="center" wrapText="1"/>
    </xf>
    <xf numFmtId="3" fontId="12" fillId="3" borderId="25" xfId="0" applyNumberFormat="1" applyFont="1" applyFill="1" applyBorder="1" applyAlignment="1">
      <alignment horizontal="left" vertical="center" wrapText="1" indent="1"/>
    </xf>
    <xf numFmtId="3" fontId="2" fillId="3" borderId="25" xfId="9" applyNumberFormat="1" applyFont="1" applyFill="1" applyBorder="1" applyAlignment="1">
      <alignment vertical="center"/>
    </xf>
    <xf numFmtId="3" fontId="4" fillId="3" borderId="25" xfId="9" applyNumberFormat="1" applyFont="1" applyFill="1" applyBorder="1" applyAlignment="1">
      <alignment horizontal="right" vertical="center" indent="1"/>
    </xf>
    <xf numFmtId="3" fontId="19" fillId="3" borderId="25" xfId="9" applyNumberFormat="1" applyFont="1" applyFill="1" applyBorder="1" applyAlignment="1">
      <alignment horizontal="right" vertical="center" indent="1"/>
    </xf>
    <xf numFmtId="4" fontId="2" fillId="3" borderId="25" xfId="9" applyNumberFormat="1" applyFont="1" applyFill="1" applyBorder="1" applyAlignment="1">
      <alignment horizontal="right" vertical="center" indent="1"/>
    </xf>
    <xf numFmtId="3" fontId="2" fillId="3" borderId="25" xfId="9" applyNumberFormat="1" applyFont="1" applyFill="1" applyBorder="1" applyAlignment="1">
      <alignment horizontal="right" vertical="center" indent="1"/>
    </xf>
    <xf numFmtId="3" fontId="8" fillId="0" borderId="25" xfId="0" applyNumberFormat="1" applyFont="1" applyBorder="1" applyAlignment="1">
      <alignment horizontal="right" vertical="center" indent="1"/>
    </xf>
    <xf numFmtId="0" fontId="18" fillId="3" borderId="25" xfId="0" applyFont="1" applyFill="1" applyBorder="1" applyAlignment="1">
      <alignment horizontal="right" indent="1"/>
    </xf>
    <xf numFmtId="0" fontId="13" fillId="3" borderId="25" xfId="0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wrapText="1"/>
    </xf>
    <xf numFmtId="0" fontId="2" fillId="3" borderId="25" xfId="9" applyNumberFormat="1" applyFont="1" applyFill="1" applyBorder="1" applyAlignment="1">
      <alignment horizontal="right" vertical="center" indent="1"/>
    </xf>
    <xf numFmtId="2" fontId="13" fillId="3" borderId="25" xfId="0" applyNumberFormat="1" applyFont="1" applyFill="1" applyBorder="1" applyAlignment="1">
      <alignment horizontal="right" vertical="center"/>
    </xf>
    <xf numFmtId="165" fontId="13" fillId="3" borderId="25" xfId="0" applyNumberFormat="1" applyFont="1" applyFill="1" applyBorder="1" applyAlignment="1">
      <alignment horizontal="right" vertical="center"/>
    </xf>
    <xf numFmtId="3" fontId="2" fillId="3" borderId="25" xfId="9" applyNumberFormat="1" applyFont="1" applyFill="1" applyBorder="1" applyAlignment="1">
      <alignment horizontal="right" indent="1"/>
    </xf>
    <xf numFmtId="0" fontId="2" fillId="3" borderId="25" xfId="9" applyNumberFormat="1" applyFont="1" applyFill="1" applyBorder="1" applyAlignment="1">
      <alignment horizontal="right" wrapText="1" indent="1"/>
    </xf>
    <xf numFmtId="0" fontId="2" fillId="3" borderId="25" xfId="0" applyFont="1" applyFill="1" applyBorder="1" applyAlignment="1">
      <alignment horizontal="right" indent="1"/>
    </xf>
    <xf numFmtId="3" fontId="4" fillId="3" borderId="25" xfId="0" applyNumberFormat="1" applyFont="1" applyFill="1" applyBorder="1" applyAlignment="1">
      <alignment horizontal="right" vertical="center" indent="1"/>
    </xf>
    <xf numFmtId="3" fontId="18" fillId="3" borderId="25" xfId="0" applyNumberFormat="1" applyFont="1" applyFill="1" applyBorder="1" applyAlignment="1">
      <alignment horizontal="right" vertical="center" indent="1"/>
    </xf>
    <xf numFmtId="3" fontId="13" fillId="3" borderId="25" xfId="0" applyNumberFormat="1" applyFont="1" applyFill="1" applyBorder="1" applyAlignment="1">
      <alignment horizontal="right" vertical="center" indent="1"/>
    </xf>
    <xf numFmtId="3" fontId="18" fillId="3" borderId="25" xfId="0" applyNumberFormat="1" applyFont="1" applyFill="1" applyBorder="1" applyAlignment="1">
      <alignment horizontal="right" indent="1"/>
    </xf>
    <xf numFmtId="3" fontId="12" fillId="3" borderId="25" xfId="0" applyNumberFormat="1" applyFont="1" applyFill="1" applyBorder="1" applyAlignment="1">
      <alignment horizontal="right" indent="1"/>
    </xf>
    <xf numFmtId="3" fontId="19" fillId="3" borderId="25" xfId="0" applyNumberFormat="1" applyFont="1" applyFill="1" applyBorder="1" applyAlignment="1">
      <alignment horizontal="right" indent="1"/>
    </xf>
    <xf numFmtId="165" fontId="18" fillId="3" borderId="25" xfId="0" applyNumberFormat="1" applyFont="1" applyFill="1" applyBorder="1" applyAlignment="1">
      <alignment horizontal="right" vertical="center"/>
    </xf>
    <xf numFmtId="3" fontId="12" fillId="3" borderId="25" xfId="0" applyNumberFormat="1" applyFont="1" applyFill="1" applyBorder="1" applyAlignment="1">
      <alignment horizontal="right" vertical="center" indent="1"/>
    </xf>
    <xf numFmtId="0" fontId="2" fillId="0" borderId="25" xfId="0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 wrapText="1" indent="1"/>
    </xf>
    <xf numFmtId="3" fontId="22" fillId="0" borderId="25" xfId="0" applyNumberFormat="1" applyFont="1" applyBorder="1" applyAlignment="1">
      <alignment horizontal="left" vertical="center" wrapText="1" indent="1"/>
    </xf>
    <xf numFmtId="0" fontId="19" fillId="0" borderId="40" xfId="0" applyFont="1" applyFill="1" applyBorder="1" applyAlignment="1">
      <alignment vertical="center" wrapText="1"/>
    </xf>
    <xf numFmtId="0" fontId="37" fillId="0" borderId="25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right" vertical="center" wrapText="1" indent="1"/>
    </xf>
    <xf numFmtId="0" fontId="12" fillId="3" borderId="12" xfId="0" applyFont="1" applyFill="1" applyBorder="1" applyAlignment="1">
      <alignment horizontal="left" vertical="top" wrapText="1"/>
    </xf>
    <xf numFmtId="0" fontId="19" fillId="3" borderId="2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3" fontId="12" fillId="0" borderId="25" xfId="0" applyNumberFormat="1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horizontal="left" vertical="center" wrapText="1" indent="1"/>
    </xf>
    <xf numFmtId="3" fontId="3" fillId="0" borderId="25" xfId="0" applyNumberFormat="1" applyFont="1" applyFill="1" applyBorder="1" applyAlignment="1">
      <alignment horizontal="right" vertical="center" wrapText="1" indent="1"/>
    </xf>
    <xf numFmtId="0" fontId="37" fillId="0" borderId="25" xfId="0" applyFont="1" applyFill="1" applyBorder="1" applyAlignment="1">
      <alignment horizontal="right" vertical="center" wrapText="1" indent="1"/>
    </xf>
    <xf numFmtId="0" fontId="12" fillId="3" borderId="25" xfId="0" applyFont="1" applyFill="1" applyBorder="1" applyAlignment="1">
      <alignment horizontal="right" vertical="center" wrapText="1" indent="1"/>
    </xf>
    <xf numFmtId="0" fontId="37" fillId="0" borderId="25" xfId="0" applyFont="1" applyFill="1" applyBorder="1" applyAlignment="1">
      <alignment horizontal="left" vertical="center" wrapText="1" indent="1"/>
    </xf>
    <xf numFmtId="0" fontId="2" fillId="0" borderId="28" xfId="0" applyFont="1" applyFill="1" applyBorder="1" applyAlignment="1">
      <alignment horizontal="left" vertical="center" wrapText="1" indent="1"/>
    </xf>
    <xf numFmtId="0" fontId="19" fillId="3" borderId="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/>
    </xf>
    <xf numFmtId="0" fontId="12" fillId="3" borderId="25" xfId="1" applyFont="1" applyFill="1" applyBorder="1" applyAlignment="1">
      <alignment vertical="center" wrapText="1"/>
    </xf>
    <xf numFmtId="0" fontId="22" fillId="3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12" fillId="0" borderId="25" xfId="1" applyFont="1" applyFill="1" applyBorder="1" applyAlignment="1">
      <alignment horizontal="left" vertical="center" wrapText="1" indent="1"/>
    </xf>
    <xf numFmtId="0" fontId="12" fillId="3" borderId="25" xfId="1" applyFont="1" applyFill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12" fillId="3" borderId="9" xfId="0" applyFont="1" applyFill="1" applyBorder="1" applyAlignment="1">
      <alignment horizontal="left" vertical="center" wrapText="1" indent="1"/>
    </xf>
    <xf numFmtId="3" fontId="12" fillId="0" borderId="25" xfId="0" applyNumberFormat="1" applyFont="1" applyBorder="1" applyAlignment="1">
      <alignment horizontal="left" vertical="center" wrapText="1" indent="1"/>
    </xf>
    <xf numFmtId="3" fontId="12" fillId="0" borderId="25" xfId="1" applyNumberFormat="1" applyFont="1" applyFill="1" applyBorder="1" applyAlignment="1">
      <alignment horizontal="left" vertical="center" wrapText="1" indent="1"/>
    </xf>
    <xf numFmtId="3" fontId="12" fillId="3" borderId="25" xfId="1" applyNumberFormat="1" applyFont="1" applyFill="1" applyBorder="1" applyAlignment="1">
      <alignment horizontal="left" vertical="center" wrapText="1" indent="1"/>
    </xf>
    <xf numFmtId="3" fontId="22" fillId="0" borderId="25" xfId="0" applyNumberFormat="1" applyFont="1" applyBorder="1" applyAlignment="1">
      <alignment horizontal="left" vertical="center" indent="1"/>
    </xf>
    <xf numFmtId="3" fontId="2" fillId="0" borderId="25" xfId="0" applyNumberFormat="1" applyFont="1" applyBorder="1" applyAlignment="1">
      <alignment horizontal="left" vertical="center" wrapText="1" indent="1"/>
    </xf>
    <xf numFmtId="3" fontId="22" fillId="3" borderId="25" xfId="0" applyNumberFormat="1" applyFont="1" applyFill="1" applyBorder="1" applyAlignment="1">
      <alignment horizontal="left" vertical="center" wrapText="1" indent="1"/>
    </xf>
    <xf numFmtId="3" fontId="12" fillId="3" borderId="39" xfId="0" applyNumberFormat="1" applyFont="1" applyFill="1" applyBorder="1" applyAlignment="1">
      <alignment horizontal="right" vertical="center" wrapText="1" indent="1"/>
    </xf>
    <xf numFmtId="0" fontId="12" fillId="0" borderId="25" xfId="1" applyFont="1" applyFill="1" applyBorder="1" applyAlignment="1">
      <alignment horizontal="right" vertical="center" wrapText="1" indent="1"/>
    </xf>
    <xf numFmtId="49" fontId="12" fillId="0" borderId="25" xfId="1" applyNumberFormat="1" applyFont="1" applyFill="1" applyBorder="1" applyAlignment="1">
      <alignment horizontal="right" vertical="center" wrapText="1" indent="1"/>
    </xf>
    <xf numFmtId="49" fontId="12" fillId="3" borderId="25" xfId="1" applyNumberFormat="1" applyFont="1" applyFill="1" applyBorder="1" applyAlignment="1">
      <alignment horizontal="right" vertical="center" wrapText="1" indent="1"/>
    </xf>
    <xf numFmtId="0" fontId="12" fillId="3" borderId="25" xfId="1" applyFont="1" applyFill="1" applyBorder="1" applyAlignment="1">
      <alignment horizontal="right" vertical="center" wrapText="1" indent="1"/>
    </xf>
    <xf numFmtId="0" fontId="12" fillId="0" borderId="25" xfId="0" applyFont="1" applyFill="1" applyBorder="1" applyAlignment="1">
      <alignment horizontal="right" vertical="center" wrapText="1" indent="1"/>
    </xf>
    <xf numFmtId="0" fontId="19" fillId="0" borderId="12" xfId="0" applyFont="1" applyFill="1" applyBorder="1" applyAlignment="1">
      <alignment horizontal="right" vertical="center" indent="1"/>
    </xf>
    <xf numFmtId="0" fontId="19" fillId="3" borderId="12" xfId="0" applyFont="1" applyFill="1" applyBorder="1" applyAlignment="1">
      <alignment horizontal="right" vertical="center" wrapText="1" indent="2"/>
    </xf>
    <xf numFmtId="2" fontId="2" fillId="0" borderId="25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2" fontId="2" fillId="0" borderId="25" xfId="0" applyNumberFormat="1" applyFont="1" applyFill="1" applyBorder="1" applyAlignment="1">
      <alignment horizontal="left" vertical="center" indent="1"/>
    </xf>
    <xf numFmtId="3" fontId="12" fillId="0" borderId="25" xfId="1" applyNumberFormat="1" applyFont="1" applyFill="1" applyBorder="1" applyAlignment="1">
      <alignment horizontal="right" vertical="center" wrapText="1" indent="1"/>
    </xf>
    <xf numFmtId="3" fontId="22" fillId="0" borderId="25" xfId="0" applyNumberFormat="1" applyFont="1" applyBorder="1" applyAlignment="1">
      <alignment horizontal="right" vertical="center" wrapText="1" indent="1"/>
    </xf>
    <xf numFmtId="3" fontId="2" fillId="0" borderId="25" xfId="0" applyNumberFormat="1" applyFont="1" applyFill="1" applyBorder="1" applyAlignment="1">
      <alignment horizontal="left" vertical="center" indent="1"/>
    </xf>
    <xf numFmtId="1" fontId="2" fillId="0" borderId="25" xfId="0" applyNumberFormat="1" applyFont="1" applyFill="1" applyBorder="1" applyAlignment="1">
      <alignment horizontal="right" vertical="center" indent="1"/>
    </xf>
    <xf numFmtId="2" fontId="2" fillId="0" borderId="25" xfId="0" applyNumberFormat="1" applyFont="1" applyFill="1" applyBorder="1" applyAlignment="1">
      <alignment horizontal="right" vertical="center" indent="1"/>
    </xf>
    <xf numFmtId="3" fontId="12" fillId="0" borderId="25" xfId="0" applyNumberFormat="1" applyFont="1" applyFill="1" applyBorder="1" applyAlignment="1">
      <alignment horizontal="right" vertical="center" indent="1"/>
    </xf>
    <xf numFmtId="3" fontId="3" fillId="0" borderId="25" xfId="0" applyNumberFormat="1" applyFont="1" applyBorder="1" applyAlignment="1">
      <alignment horizontal="right" vertical="center" indent="1"/>
    </xf>
    <xf numFmtId="0" fontId="19" fillId="0" borderId="37" xfId="0" applyFont="1" applyFill="1" applyBorder="1" applyAlignment="1">
      <alignment vertical="center" wrapText="1"/>
    </xf>
    <xf numFmtId="43" fontId="4" fillId="0" borderId="38" xfId="0" applyNumberFormat="1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18" fillId="0" borderId="0" xfId="0" applyFont="1"/>
    <xf numFmtId="0" fontId="18" fillId="0" borderId="25" xfId="0" applyFont="1" applyFill="1" applyBorder="1" applyAlignment="1">
      <alignment horizontal="right" indent="1"/>
    </xf>
    <xf numFmtId="0" fontId="18" fillId="0" borderId="25" xfId="0" applyFont="1" applyFill="1" applyBorder="1" applyAlignment="1">
      <alignment horizontal="left" indent="1"/>
    </xf>
    <xf numFmtId="0" fontId="19" fillId="0" borderId="0" xfId="0" applyFont="1"/>
    <xf numFmtId="0" fontId="19" fillId="0" borderId="25" xfId="0" applyFont="1" applyFill="1" applyBorder="1" applyAlignment="1">
      <alignment horizontal="right" indent="1"/>
    </xf>
    <xf numFmtId="0" fontId="19" fillId="0" borderId="25" xfId="0" applyFont="1" applyFill="1" applyBorder="1" applyAlignment="1">
      <alignment horizontal="left" indent="1"/>
    </xf>
    <xf numFmtId="3" fontId="18" fillId="0" borderId="25" xfId="0" applyNumberFormat="1" applyFont="1" applyFill="1" applyBorder="1" applyAlignment="1">
      <alignment horizontal="right" vertical="center" indent="1"/>
    </xf>
    <xf numFmtId="3" fontId="18" fillId="0" borderId="25" xfId="0" applyNumberFormat="1" applyFont="1" applyFill="1" applyBorder="1" applyAlignment="1">
      <alignment horizontal="left" vertical="center" indent="1"/>
    </xf>
    <xf numFmtId="3" fontId="19" fillId="0" borderId="25" xfId="0" applyNumberFormat="1" applyFont="1" applyFill="1" applyBorder="1" applyAlignment="1">
      <alignment horizontal="left" vertical="center" indent="1"/>
    </xf>
    <xf numFmtId="0" fontId="18" fillId="0" borderId="25" xfId="0" applyFont="1" applyFill="1" applyBorder="1" applyAlignment="1">
      <alignment horizontal="left" vertical="center" wrapText="1" indent="1"/>
    </xf>
    <xf numFmtId="0" fontId="18" fillId="0" borderId="28" xfId="0" applyFont="1" applyFill="1" applyBorder="1" applyAlignment="1">
      <alignment horizontal="left" vertical="center" wrapText="1" indent="1"/>
    </xf>
    <xf numFmtId="0" fontId="19" fillId="0" borderId="28" xfId="0" applyFont="1" applyFill="1" applyBorder="1" applyAlignment="1">
      <alignment horizontal="left" vertical="center" wrapText="1" indent="1"/>
    </xf>
    <xf numFmtId="41" fontId="2" fillId="0" borderId="25" xfId="0" applyNumberFormat="1" applyFont="1" applyFill="1" applyBorder="1" applyAlignment="1">
      <alignment horizontal="left" vertical="center" indent="2"/>
    </xf>
    <xf numFmtId="41" fontId="2" fillId="0" borderId="25" xfId="0" applyNumberFormat="1" applyFont="1" applyFill="1" applyBorder="1" applyAlignment="1">
      <alignment horizontal="right" vertical="center" indent="4"/>
    </xf>
    <xf numFmtId="41" fontId="19" fillId="0" borderId="25" xfId="0" applyNumberFormat="1" applyFont="1" applyFill="1" applyBorder="1" applyAlignment="1">
      <alignment horizontal="right" vertical="center" indent="4"/>
    </xf>
    <xf numFmtId="0" fontId="11" fillId="3" borderId="2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vertical="center" wrapText="1"/>
    </xf>
    <xf numFmtId="41" fontId="19" fillId="3" borderId="25" xfId="0" applyNumberFormat="1" applyFont="1" applyFill="1" applyBorder="1" applyAlignment="1">
      <alignment horizontal="left" vertical="center"/>
    </xf>
    <xf numFmtId="41" fontId="2" fillId="0" borderId="25" xfId="0" applyNumberFormat="1" applyFont="1" applyFill="1" applyBorder="1" applyAlignment="1">
      <alignment horizontal="left" vertical="center"/>
    </xf>
    <xf numFmtId="41" fontId="19" fillId="0" borderId="25" xfId="0" applyNumberFormat="1" applyFont="1" applyFill="1" applyBorder="1" applyAlignment="1">
      <alignment horizontal="left" vertical="center"/>
    </xf>
    <xf numFmtId="1" fontId="3" fillId="0" borderId="25" xfId="0" applyNumberFormat="1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43" fillId="0" borderId="39" xfId="0" applyFont="1" applyFill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/>
    <xf numFmtId="171" fontId="12" fillId="3" borderId="25" xfId="0" applyNumberFormat="1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right"/>
    </xf>
    <xf numFmtId="2" fontId="2" fillId="0" borderId="25" xfId="0" applyNumberFormat="1" applyFont="1" applyBorder="1" applyAlignment="1">
      <alignment horizontal="right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19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3" fontId="2" fillId="0" borderId="25" xfId="9" applyNumberFormat="1" applyFont="1" applyFill="1" applyBorder="1" applyAlignment="1">
      <alignment horizontal="right" vertical="center" wrapText="1" indent="1"/>
    </xf>
    <xf numFmtId="3" fontId="12" fillId="0" borderId="25" xfId="0" applyNumberFormat="1" applyFont="1" applyBorder="1" applyAlignment="1">
      <alignment horizontal="right" vertical="center" indent="1"/>
    </xf>
    <xf numFmtId="3" fontId="2" fillId="0" borderId="25" xfId="0" applyNumberFormat="1" applyFont="1" applyBorder="1" applyAlignment="1">
      <alignment horizontal="left" vertical="center" indent="1"/>
    </xf>
    <xf numFmtId="3" fontId="12" fillId="0" borderId="25" xfId="0" applyNumberFormat="1" applyFont="1" applyBorder="1" applyAlignment="1">
      <alignment horizontal="left" vertical="center" indent="1"/>
    </xf>
    <xf numFmtId="0" fontId="2" fillId="3" borderId="2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8" xfId="0" applyFont="1" applyFill="1" applyBorder="1" applyAlignment="1">
      <alignment horizontal="left" vertical="center" wrapText="1" indent="1"/>
    </xf>
    <xf numFmtId="3" fontId="3" fillId="3" borderId="25" xfId="0" applyNumberFormat="1" applyFont="1" applyFill="1" applyBorder="1" applyAlignment="1">
      <alignment horizontal="right" vertical="center" indent="1"/>
    </xf>
    <xf numFmtId="0" fontId="19" fillId="0" borderId="25" xfId="0" applyFont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 wrapText="1" indent="1"/>
    </xf>
    <xf numFmtId="3" fontId="18" fillId="0" borderId="25" xfId="0" applyNumberFormat="1" applyFont="1" applyBorder="1" applyAlignment="1">
      <alignment horizontal="right" vertical="center" indent="1"/>
    </xf>
    <xf numFmtId="3" fontId="18" fillId="0" borderId="25" xfId="0" applyNumberFormat="1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right" vertical="center" indent="1"/>
    </xf>
    <xf numFmtId="3" fontId="3" fillId="0" borderId="25" xfId="0" applyNumberFormat="1" applyFont="1" applyFill="1" applyBorder="1" applyAlignment="1">
      <alignment horizontal="right" vertical="center" indent="1"/>
    </xf>
    <xf numFmtId="3" fontId="18" fillId="0" borderId="25" xfId="9" applyNumberFormat="1" applyFont="1" applyFill="1" applyBorder="1" applyAlignment="1">
      <alignment horizontal="right" vertical="center" wrapText="1" indent="1"/>
    </xf>
    <xf numFmtId="3" fontId="18" fillId="0" borderId="25" xfId="0" applyNumberFormat="1" applyFont="1" applyFill="1" applyBorder="1" applyAlignment="1">
      <alignment horizontal="left" vertical="center" wrapText="1" indent="1"/>
    </xf>
    <xf numFmtId="0" fontId="19" fillId="0" borderId="2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3" borderId="37" xfId="0" applyFont="1" applyFill="1" applyBorder="1" applyAlignment="1">
      <alignment horizontal="left" vertical="center"/>
    </xf>
    <xf numFmtId="171" fontId="19" fillId="3" borderId="25" xfId="0" applyNumberFormat="1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/>
    </xf>
    <xf numFmtId="171" fontId="4" fillId="3" borderId="25" xfId="0" applyNumberFormat="1" applyFont="1" applyFill="1" applyBorder="1" applyAlignment="1">
      <alignment vertical="center" wrapText="1"/>
    </xf>
    <xf numFmtId="168" fontId="12" fillId="0" borderId="25" xfId="9" applyNumberFormat="1" applyFont="1" applyBorder="1" applyAlignment="1">
      <alignment horizontal="right" vertical="center" indent="1"/>
    </xf>
    <xf numFmtId="0" fontId="43" fillId="0" borderId="25" xfId="0" applyFont="1" applyFill="1" applyBorder="1" applyAlignment="1">
      <alignment vertical="center"/>
    </xf>
    <xf numFmtId="3" fontId="43" fillId="0" borderId="38" xfId="0" applyNumberFormat="1" applyFont="1" applyFill="1" applyBorder="1" applyAlignment="1">
      <alignment vertical="center"/>
    </xf>
    <xf numFmtId="1" fontId="19" fillId="0" borderId="25" xfId="0" applyNumberFormat="1" applyFont="1" applyBorder="1" applyAlignment="1">
      <alignment horizontal="left" vertical="center"/>
    </xf>
    <xf numFmtId="171" fontId="19" fillId="3" borderId="25" xfId="5" applyNumberFormat="1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 indent="1"/>
    </xf>
    <xf numFmtId="3" fontId="19" fillId="0" borderId="25" xfId="0" applyNumberFormat="1" applyFont="1" applyBorder="1" applyAlignment="1">
      <alignment horizontal="right" vertical="center" indent="1"/>
    </xf>
    <xf numFmtId="3" fontId="19" fillId="0" borderId="25" xfId="0" applyNumberFormat="1" applyFont="1" applyFill="1" applyBorder="1" applyAlignment="1">
      <alignment horizontal="left" vertical="center" wrapText="1" indent="1"/>
    </xf>
    <xf numFmtId="0" fontId="19" fillId="3" borderId="11" xfId="0" applyFont="1" applyFill="1" applyBorder="1" applyAlignment="1">
      <alignment horizontal="left" vertical="center" wrapText="1" indent="1"/>
    </xf>
    <xf numFmtId="171" fontId="19" fillId="3" borderId="25" xfId="0" applyNumberFormat="1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indent="1"/>
    </xf>
    <xf numFmtId="168" fontId="19" fillId="0" borderId="25" xfId="9" applyNumberFormat="1" applyFont="1" applyBorder="1" applyAlignment="1">
      <alignment horizontal="right" vertical="center" indent="1"/>
    </xf>
    <xf numFmtId="0" fontId="19" fillId="0" borderId="25" xfId="0" applyFont="1" applyBorder="1" applyAlignment="1">
      <alignment horizontal="left" vertical="center" indent="1"/>
    </xf>
    <xf numFmtId="0" fontId="44" fillId="0" borderId="25" xfId="0" applyFont="1" applyBorder="1" applyAlignment="1">
      <alignment horizontal="right" vertical="center" indent="1"/>
    </xf>
    <xf numFmtId="3" fontId="18" fillId="0" borderId="25" xfId="0" applyNumberFormat="1" applyFont="1" applyBorder="1" applyAlignment="1">
      <alignment horizontal="left" vertical="center" indent="1"/>
    </xf>
    <xf numFmtId="0" fontId="12" fillId="0" borderId="39" xfId="2" applyFont="1" applyFill="1" applyBorder="1" applyAlignment="1">
      <alignment horizontal="left" vertical="center" wrapText="1" indent="1"/>
    </xf>
    <xf numFmtId="0" fontId="0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vertical="center" wrapText="1"/>
    </xf>
    <xf numFmtId="0" fontId="3" fillId="0" borderId="38" xfId="0" applyFont="1" applyBorder="1" applyAlignment="1">
      <alignment horizontal="left"/>
    </xf>
    <xf numFmtId="0" fontId="19" fillId="0" borderId="12" xfId="0" applyFont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left" vertical="center" wrapText="1" indent="1"/>
    </xf>
    <xf numFmtId="2" fontId="2" fillId="0" borderId="25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top" wrapText="1" indent="1"/>
    </xf>
    <xf numFmtId="0" fontId="3" fillId="0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top"/>
    </xf>
    <xf numFmtId="3" fontId="2" fillId="0" borderId="28" xfId="0" applyNumberFormat="1" applyFont="1" applyFill="1" applyBorder="1" applyAlignment="1">
      <alignment horizontal="right" vertical="center" wrapText="1" indent="1"/>
    </xf>
    <xf numFmtId="0" fontId="32" fillId="3" borderId="12" xfId="0" applyFont="1" applyFill="1" applyBorder="1" applyAlignment="1">
      <alignment horizontal="left" vertical="center" indent="1"/>
    </xf>
    <xf numFmtId="0" fontId="4" fillId="8" borderId="17" xfId="0" applyNumberFormat="1" applyFont="1" applyFill="1" applyBorder="1" applyAlignment="1">
      <alignment horizontal="left" vertical="center" wrapText="1" indent="1"/>
    </xf>
    <xf numFmtId="0" fontId="10" fillId="3" borderId="17" xfId="0" applyNumberFormat="1" applyFont="1" applyFill="1" applyBorder="1" applyAlignment="1">
      <alignment horizontal="left" vertical="center" wrapText="1" indent="1"/>
    </xf>
    <xf numFmtId="0" fontId="19" fillId="0" borderId="25" xfId="0" applyFont="1" applyBorder="1"/>
    <xf numFmtId="0" fontId="3" fillId="0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/>
    </xf>
    <xf numFmtId="0" fontId="12" fillId="15" borderId="25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left" vertical="center" indent="1"/>
    </xf>
    <xf numFmtId="0" fontId="12" fillId="15" borderId="25" xfId="0" applyFont="1" applyFill="1" applyBorder="1" applyAlignment="1">
      <alignment horizontal="left" vertical="center" indent="1"/>
    </xf>
    <xf numFmtId="0" fontId="12" fillId="3" borderId="25" xfId="0" applyFont="1" applyFill="1" applyBorder="1" applyAlignment="1">
      <alignment horizontal="left" vertical="center" indent="1"/>
    </xf>
    <xf numFmtId="0" fontId="19" fillId="0" borderId="25" xfId="0" applyFont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indent="1"/>
    </xf>
    <xf numFmtId="0" fontId="19" fillId="0" borderId="25" xfId="0" applyFont="1" applyFill="1" applyBorder="1" applyAlignment="1">
      <alignment horizontal="left" vertical="center" indent="1"/>
    </xf>
    <xf numFmtId="0" fontId="12" fillId="0" borderId="25" xfId="0" applyFont="1" applyBorder="1" applyAlignment="1">
      <alignment horizontal="right" vertical="center" indent="1"/>
    </xf>
    <xf numFmtId="0" fontId="12" fillId="3" borderId="25" xfId="0" applyFont="1" applyFill="1" applyBorder="1" applyAlignment="1">
      <alignment horizontal="right" vertical="center" indent="1"/>
    </xf>
    <xf numFmtId="0" fontId="12" fillId="0" borderId="25" xfId="0" applyFont="1" applyBorder="1" applyAlignment="1">
      <alignment horizontal="right" vertical="center" wrapText="1" indent="1"/>
    </xf>
    <xf numFmtId="3" fontId="12" fillId="15" borderId="25" xfId="0" applyNumberFormat="1" applyFont="1" applyFill="1" applyBorder="1" applyAlignment="1">
      <alignment horizontal="right" vertical="center" indent="1"/>
    </xf>
    <xf numFmtId="3" fontId="19" fillId="0" borderId="25" xfId="0" applyNumberFormat="1" applyFont="1" applyBorder="1" applyAlignment="1">
      <alignment horizontal="right" vertical="center" wrapText="1" indent="1"/>
    </xf>
    <xf numFmtId="3" fontId="12" fillId="0" borderId="25" xfId="0" applyNumberFormat="1" applyFont="1" applyBorder="1" applyAlignment="1">
      <alignment horizontal="right" vertical="center" wrapText="1" indent="1"/>
    </xf>
    <xf numFmtId="3" fontId="19" fillId="0" borderId="25" xfId="0" applyNumberFormat="1" applyFont="1" applyFill="1" applyBorder="1" applyAlignment="1">
      <alignment horizontal="right" vertical="center" wrapText="1" indent="1"/>
    </xf>
    <xf numFmtId="3" fontId="19" fillId="0" borderId="25" xfId="0" applyNumberFormat="1" applyFont="1" applyBorder="1" applyAlignment="1">
      <alignment horizontal="left" vertical="center" wrapText="1" indent="1"/>
    </xf>
    <xf numFmtId="0" fontId="19" fillId="0" borderId="25" xfId="0" applyFont="1" applyBorder="1" applyAlignment="1">
      <alignment horizontal="left"/>
    </xf>
    <xf numFmtId="0" fontId="12" fillId="0" borderId="25" xfId="0" applyFont="1" applyBorder="1" applyAlignment="1">
      <alignment vertical="center" wrapText="1" shrinkToFit="1"/>
    </xf>
    <xf numFmtId="0" fontId="12" fillId="0" borderId="25" xfId="0" applyFont="1" applyBorder="1" applyAlignment="1">
      <alignment horizontal="left" vertical="center" wrapText="1" shrinkToFit="1"/>
    </xf>
    <xf numFmtId="0" fontId="11" fillId="3" borderId="42" xfId="0" applyFont="1" applyFill="1" applyBorder="1" applyAlignment="1">
      <alignment horizontal="right" vertical="center"/>
    </xf>
    <xf numFmtId="0" fontId="11" fillId="3" borderId="42" xfId="0" applyFont="1" applyFill="1" applyBorder="1" applyAlignment="1">
      <alignment horizontal="left" vertical="center" wrapText="1"/>
    </xf>
    <xf numFmtId="0" fontId="2" fillId="3" borderId="42" xfId="0" applyNumberFormat="1" applyFont="1" applyFill="1" applyBorder="1" applyAlignment="1">
      <alignment horizontal="right" wrapText="1" indent="1"/>
    </xf>
    <xf numFmtId="0" fontId="2" fillId="3" borderId="42" xfId="0" applyNumberFormat="1" applyFont="1" applyFill="1" applyBorder="1" applyAlignment="1">
      <alignment horizontal="left" vertical="center" indent="1"/>
    </xf>
    <xf numFmtId="3" fontId="2" fillId="3" borderId="10" xfId="0" applyNumberFormat="1" applyFont="1" applyFill="1" applyBorder="1" applyAlignment="1">
      <alignment horizontal="right" vertical="center" indent="1"/>
    </xf>
    <xf numFmtId="3" fontId="8" fillId="3" borderId="12" xfId="0" applyNumberFormat="1" applyFont="1" applyFill="1" applyBorder="1" applyAlignment="1">
      <alignment horizontal="right" vertical="center" indent="1"/>
    </xf>
    <xf numFmtId="0" fontId="3" fillId="0" borderId="12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0" fontId="2" fillId="3" borderId="42" xfId="0" applyNumberFormat="1" applyFont="1" applyFill="1" applyBorder="1" applyAlignment="1">
      <alignment horizontal="left" wrapText="1" indent="1"/>
    </xf>
    <xf numFmtId="3" fontId="2" fillId="0" borderId="0" xfId="0" applyNumberFormat="1" applyFont="1" applyAlignment="1">
      <alignment horizontal="right" vertical="center" indent="1"/>
    </xf>
    <xf numFmtId="3" fontId="18" fillId="0" borderId="12" xfId="0" applyNumberFormat="1" applyFont="1" applyFill="1" applyBorder="1" applyAlignment="1">
      <alignment horizontal="left" vertical="center" wrapText="1" indent="1"/>
    </xf>
    <xf numFmtId="0" fontId="2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2" fillId="3" borderId="0" xfId="0" applyFont="1" applyFill="1" applyAlignment="1"/>
    <xf numFmtId="0" fontId="12" fillId="3" borderId="13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12" fillId="3" borderId="12" xfId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3" fillId="3" borderId="10" xfId="1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12" fillId="0" borderId="13" xfId="2" applyFont="1" applyFill="1" applyBorder="1" applyAlignment="1">
      <alignment vertical="center" wrapText="1"/>
    </xf>
    <xf numFmtId="0" fontId="12" fillId="0" borderId="13" xfId="2" applyFont="1" applyFill="1" applyBorder="1" applyAlignment="1">
      <alignment horizontal="left" vertical="center" wrapText="1"/>
    </xf>
    <xf numFmtId="3" fontId="12" fillId="0" borderId="25" xfId="0" applyNumberFormat="1" applyFont="1" applyFill="1" applyBorder="1" applyAlignment="1">
      <alignment horizontal="right" vertical="center" wrapText="1" indent="2"/>
    </xf>
    <xf numFmtId="0" fontId="3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left" vertical="center" wrapText="1" indent="1"/>
    </xf>
    <xf numFmtId="0" fontId="4" fillId="3" borderId="14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indent="1"/>
    </xf>
    <xf numFmtId="0" fontId="12" fillId="3" borderId="12" xfId="1" applyFont="1" applyFill="1" applyBorder="1" applyAlignment="1">
      <alignment horizontal="left" vertical="center" wrapText="1" indent="1"/>
    </xf>
    <xf numFmtId="3" fontId="2" fillId="3" borderId="0" xfId="0" applyNumberFormat="1" applyFont="1" applyFill="1" applyAlignment="1">
      <alignment horizontal="right" indent="1"/>
    </xf>
    <xf numFmtId="3" fontId="12" fillId="3" borderId="12" xfId="1" applyNumberFormat="1" applyFont="1" applyFill="1" applyBorder="1" applyAlignment="1">
      <alignment horizontal="right" vertical="center" wrapText="1" indent="1"/>
    </xf>
    <xf numFmtId="3" fontId="12" fillId="0" borderId="12" xfId="1" applyNumberFormat="1" applyFont="1" applyFill="1" applyBorder="1" applyAlignment="1">
      <alignment horizontal="right" vertical="center" wrapText="1" indent="1"/>
    </xf>
    <xf numFmtId="3" fontId="12" fillId="0" borderId="12" xfId="2" applyNumberFormat="1" applyFont="1" applyFill="1" applyBorder="1" applyAlignment="1">
      <alignment horizontal="right" vertical="center" wrapText="1" indent="1"/>
    </xf>
    <xf numFmtId="0" fontId="12" fillId="3" borderId="10" xfId="1" applyFont="1" applyFill="1" applyBorder="1" applyAlignment="1">
      <alignment horizontal="left" vertical="center" wrapText="1" indent="1"/>
    </xf>
    <xf numFmtId="0" fontId="12" fillId="3" borderId="11" xfId="1" applyFont="1" applyFill="1" applyBorder="1" applyAlignment="1">
      <alignment horizontal="left" vertical="center" wrapText="1" indent="1"/>
    </xf>
    <xf numFmtId="0" fontId="12" fillId="3" borderId="9" xfId="1" applyFont="1" applyFill="1" applyBorder="1" applyAlignment="1">
      <alignment horizontal="left" vertical="center" wrapText="1" indent="1"/>
    </xf>
    <xf numFmtId="0" fontId="12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 indent="1"/>
    </xf>
    <xf numFmtId="0" fontId="18" fillId="3" borderId="25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13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3" fontId="2" fillId="3" borderId="25" xfId="9" applyNumberFormat="1" applyFont="1" applyFill="1" applyBorder="1" applyAlignment="1">
      <alignment horizontal="right" vertical="center" inden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3" fontId="19" fillId="0" borderId="19" xfId="0" applyNumberFormat="1" applyFont="1" applyBorder="1" applyAlignment="1">
      <alignment horizontal="left" vertical="center"/>
    </xf>
    <xf numFmtId="3" fontId="19" fillId="0" borderId="14" xfId="0" applyNumberFormat="1" applyFont="1" applyBorder="1" applyAlignment="1">
      <alignment horizontal="left" vertical="center"/>
    </xf>
    <xf numFmtId="3" fontId="19" fillId="0" borderId="12" xfId="0" applyNumberFormat="1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1" applyFont="1" applyFill="1" applyBorder="1" applyAlignment="1">
      <alignment horizontal="left" vertical="center" wrapText="1" indent="1"/>
    </xf>
    <xf numFmtId="0" fontId="12" fillId="3" borderId="11" xfId="1" applyFont="1" applyFill="1" applyBorder="1" applyAlignment="1">
      <alignment horizontal="left" vertical="center" wrapText="1" indent="1"/>
    </xf>
    <xf numFmtId="0" fontId="12" fillId="3" borderId="9" xfId="1" applyFont="1" applyFill="1" applyBorder="1" applyAlignment="1">
      <alignment horizontal="left" vertical="center" wrapText="1" indent="1"/>
    </xf>
    <xf numFmtId="4" fontId="8" fillId="3" borderId="13" xfId="0" applyNumberFormat="1" applyFont="1" applyFill="1" applyBorder="1" applyAlignment="1">
      <alignment horizontal="left" vertical="center" wrapText="1"/>
    </xf>
    <xf numFmtId="4" fontId="8" fillId="3" borderId="15" xfId="0" applyNumberFormat="1" applyFont="1" applyFill="1" applyBorder="1" applyAlignment="1">
      <alignment horizontal="left" vertical="center" wrapText="1"/>
    </xf>
    <xf numFmtId="0" fontId="2" fillId="3" borderId="10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2" fillId="3" borderId="10" xfId="1" applyFont="1" applyFill="1" applyBorder="1" applyAlignment="1">
      <alignment horizontal="left" vertical="center" wrapText="1"/>
    </xf>
    <xf numFmtId="0" fontId="12" fillId="3" borderId="11" xfId="1" applyFont="1" applyFill="1" applyBorder="1" applyAlignment="1">
      <alignment horizontal="left" vertical="center" wrapText="1"/>
    </xf>
    <xf numFmtId="0" fontId="12" fillId="3" borderId="9" xfId="1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left" vertical="center" wrapText="1" indent="1"/>
    </xf>
    <xf numFmtId="0" fontId="12" fillId="3" borderId="9" xfId="0" applyFont="1" applyFill="1" applyBorder="1" applyAlignment="1">
      <alignment horizontal="left" vertical="center" wrapText="1" inden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wrapText="1" indent="1"/>
    </xf>
    <xf numFmtId="0" fontId="12" fillId="0" borderId="25" xfId="1" applyFont="1" applyFill="1" applyBorder="1" applyAlignment="1">
      <alignment horizontal="left" vertical="center" wrapText="1" indent="1"/>
    </xf>
    <xf numFmtId="0" fontId="12" fillId="3" borderId="25" xfId="0" applyFont="1" applyFill="1" applyBorder="1" applyAlignment="1">
      <alignment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 indent="1"/>
    </xf>
    <xf numFmtId="0" fontId="12" fillId="3" borderId="25" xfId="1" applyFont="1" applyFill="1" applyBorder="1" applyAlignment="1">
      <alignment vertical="center" wrapText="1"/>
    </xf>
    <xf numFmtId="49" fontId="12" fillId="3" borderId="25" xfId="1" applyNumberFormat="1" applyFont="1" applyFill="1" applyBorder="1" applyAlignment="1">
      <alignment horizontal="left" vertical="center" wrapText="1" indent="1"/>
    </xf>
    <xf numFmtId="0" fontId="2" fillId="0" borderId="28" xfId="0" applyFont="1" applyFill="1" applyBorder="1" applyAlignment="1">
      <alignment horizontal="right" vertical="center" wrapText="1" indent="4"/>
    </xf>
    <xf numFmtId="0" fontId="2" fillId="0" borderId="11" xfId="0" applyFont="1" applyFill="1" applyBorder="1" applyAlignment="1">
      <alignment horizontal="right" vertical="center" wrapText="1" indent="4"/>
    </xf>
    <xf numFmtId="0" fontId="2" fillId="0" borderId="9" xfId="0" applyFont="1" applyFill="1" applyBorder="1" applyAlignment="1">
      <alignment horizontal="right" vertical="center" wrapText="1" indent="4"/>
    </xf>
    <xf numFmtId="0" fontId="2" fillId="3" borderId="28" xfId="0" applyFont="1" applyFill="1" applyBorder="1" applyAlignment="1">
      <alignment horizontal="left" vertical="center" wrapText="1" indent="1"/>
    </xf>
    <xf numFmtId="0" fontId="4" fillId="3" borderId="2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49" fontId="12" fillId="0" borderId="25" xfId="1" applyNumberFormat="1" applyFont="1" applyFill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2" fillId="0" borderId="2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/>
    </xf>
    <xf numFmtId="0" fontId="2" fillId="14" borderId="28" xfId="0" applyFont="1" applyFill="1" applyBorder="1" applyAlignment="1">
      <alignment horizontal="left" vertical="center" wrapText="1"/>
    </xf>
    <xf numFmtId="0" fontId="2" fillId="14" borderId="11" xfId="0" applyFont="1" applyFill="1" applyBorder="1" applyAlignment="1">
      <alignment horizontal="left" vertical="center" wrapText="1"/>
    </xf>
    <xf numFmtId="0" fontId="2" fillId="14" borderId="9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" fontId="8" fillId="3" borderId="12" xfId="0" applyNumberFormat="1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 vertical="center" wrapText="1" indent="1"/>
    </xf>
    <xf numFmtId="3" fontId="2" fillId="0" borderId="11" xfId="0" applyNumberFormat="1" applyFont="1" applyFill="1" applyBorder="1" applyAlignment="1">
      <alignment horizontal="right" vertical="center" wrapText="1" indent="1"/>
    </xf>
    <xf numFmtId="3" fontId="2" fillId="0" borderId="9" xfId="0" applyNumberFormat="1" applyFont="1" applyFill="1" applyBorder="1" applyAlignment="1">
      <alignment horizontal="right" vertical="center" wrapText="1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right" vertical="center"/>
    </xf>
    <xf numFmtId="165" fontId="2" fillId="0" borderId="25" xfId="10" applyNumberFormat="1" applyFont="1" applyFill="1" applyBorder="1" applyAlignment="1">
      <alignment horizontal="right" vertical="center" wrapText="1"/>
    </xf>
    <xf numFmtId="165" fontId="2" fillId="0" borderId="12" xfId="10" applyNumberFormat="1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top"/>
    </xf>
    <xf numFmtId="0" fontId="4" fillId="0" borderId="25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top"/>
    </xf>
    <xf numFmtId="0" fontId="12" fillId="3" borderId="25" xfId="0" applyFont="1" applyFill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indent="1"/>
    </xf>
    <xf numFmtId="0" fontId="12" fillId="0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 inden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indent="1"/>
    </xf>
    <xf numFmtId="3" fontId="2" fillId="0" borderId="11" xfId="0" applyNumberFormat="1" applyFont="1" applyBorder="1" applyAlignment="1">
      <alignment horizontal="right" vertical="center" indent="1"/>
    </xf>
    <xf numFmtId="3" fontId="2" fillId="0" borderId="9" xfId="0" applyNumberFormat="1" applyFont="1" applyBorder="1" applyAlignment="1">
      <alignment horizontal="right" vertical="center" inden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center" wrapText="1" shrinkToFit="1"/>
    </xf>
    <xf numFmtId="0" fontId="12" fillId="0" borderId="25" xfId="0" applyFont="1" applyBorder="1" applyAlignment="1">
      <alignment vertical="center" wrapText="1" shrinkToFit="1"/>
    </xf>
    <xf numFmtId="0" fontId="12" fillId="0" borderId="25" xfId="0" applyFont="1" applyFill="1" applyBorder="1" applyAlignment="1">
      <alignment vertical="center" wrapText="1" shrinkToFi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3" fontId="29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/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right" vertical="center" wrapText="1" indent="1"/>
    </xf>
    <xf numFmtId="3" fontId="2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3" fontId="2" fillId="3" borderId="0" xfId="0" applyNumberFormat="1" applyFont="1" applyFill="1" applyAlignment="1">
      <alignment vertical="center"/>
    </xf>
    <xf numFmtId="0" fontId="2" fillId="3" borderId="4" xfId="0" applyFont="1" applyFill="1" applyBorder="1"/>
    <xf numFmtId="3" fontId="8" fillId="3" borderId="4" xfId="0" applyNumberFormat="1" applyFont="1" applyFill="1" applyBorder="1" applyAlignment="1">
      <alignment horizontal="right" vertical="center" wrapText="1" indent="1"/>
    </xf>
    <xf numFmtId="170" fontId="2" fillId="3" borderId="4" xfId="0" applyNumberFormat="1" applyFont="1" applyFill="1" applyBorder="1" applyAlignment="1">
      <alignment horizontal="right" vertical="center"/>
    </xf>
    <xf numFmtId="170" fontId="2" fillId="3" borderId="0" xfId="0" applyNumberFormat="1" applyFont="1" applyFill="1" applyBorder="1" applyAlignment="1">
      <alignment horizontal="right" vertical="center"/>
    </xf>
    <xf numFmtId="0" fontId="27" fillId="3" borderId="0" xfId="0" applyFont="1" applyFill="1"/>
    <xf numFmtId="0" fontId="11" fillId="3" borderId="0" xfId="0" applyFont="1" applyFill="1" applyBorder="1" applyAlignment="1">
      <alignment vertical="center"/>
    </xf>
    <xf numFmtId="0" fontId="27" fillId="3" borderId="0" xfId="0" applyFont="1" applyFill="1" applyBorder="1"/>
    <xf numFmtId="0" fontId="30" fillId="3" borderId="0" xfId="0" applyFont="1" applyFill="1" applyBorder="1" applyAlignment="1">
      <alignment vertical="center" wrapText="1"/>
    </xf>
    <xf numFmtId="0" fontId="38" fillId="3" borderId="0" xfId="10" applyFont="1" applyFill="1"/>
    <xf numFmtId="1" fontId="4" fillId="3" borderId="12" xfId="0" applyNumberFormat="1" applyFont="1" applyFill="1" applyBorder="1" applyAlignment="1">
      <alignment horizontal="right" vertical="center" wrapText="1" indent="1"/>
    </xf>
    <xf numFmtId="0" fontId="4" fillId="3" borderId="34" xfId="10" applyFont="1" applyFill="1" applyBorder="1" applyAlignment="1">
      <alignment horizontal="justify" vertical="center" wrapText="1"/>
    </xf>
    <xf numFmtId="0" fontId="4" fillId="3" borderId="33" xfId="10" applyFont="1" applyFill="1" applyBorder="1" applyAlignment="1">
      <alignment horizontal="justify" vertical="center" wrapText="1"/>
    </xf>
    <xf numFmtId="4" fontId="4" fillId="3" borderId="27" xfId="1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/>
    <xf numFmtId="9" fontId="2" fillId="3" borderId="0" xfId="0" applyNumberFormat="1" applyFont="1" applyFill="1"/>
    <xf numFmtId="0" fontId="0" fillId="3" borderId="0" xfId="0" applyFill="1"/>
    <xf numFmtId="3" fontId="0" fillId="3" borderId="4" xfId="0" applyNumberFormat="1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3" fontId="8" fillId="3" borderId="0" xfId="0" applyNumberFormat="1" applyFont="1" applyFill="1" applyBorder="1" applyAlignment="1">
      <alignment horizontal="right" vertical="center" wrapText="1" indent="1"/>
    </xf>
    <xf numFmtId="0" fontId="0" fillId="3" borderId="0" xfId="0" applyFill="1" applyBorder="1"/>
    <xf numFmtId="0" fontId="0" fillId="3" borderId="4" xfId="0" applyFill="1" applyBorder="1"/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indent="1"/>
    </xf>
    <xf numFmtId="0" fontId="12" fillId="3" borderId="0" xfId="0" applyFont="1" applyFill="1" applyBorder="1" applyAlignment="1">
      <alignment horizontal="left" vertical="center" wrapText="1" indent="1"/>
    </xf>
    <xf numFmtId="3" fontId="12" fillId="3" borderId="0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34" fillId="3" borderId="0" xfId="0" applyFont="1" applyFill="1" applyBorder="1"/>
    <xf numFmtId="0" fontId="1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center" vertical="center"/>
    </xf>
    <xf numFmtId="3" fontId="0" fillId="3" borderId="0" xfId="0" applyNumberFormat="1" applyFill="1"/>
    <xf numFmtId="4" fontId="2" fillId="3" borderId="0" xfId="0" applyNumberFormat="1" applyFont="1" applyFill="1"/>
  </cellXfs>
  <cellStyles count="11">
    <cellStyle name="Estilo 1" xfId="3"/>
    <cellStyle name="Excel Built-in Normal" xfId="8"/>
    <cellStyle name="Millares" xfId="9" builtinId="3"/>
    <cellStyle name="Millares [0] 2" xfId="4"/>
    <cellStyle name="Normal" xfId="0" builtinId="0"/>
    <cellStyle name="Normal 2" xfId="1"/>
    <cellStyle name="Normal 3" xfId="5"/>
    <cellStyle name="Normal 4" xfId="2"/>
    <cellStyle name="Normal 5" xfId="7"/>
    <cellStyle name="Porcentual 2" xfId="6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1127903</xdr:colOff>
      <xdr:row>336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480453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336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480453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338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6014228" y="7493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338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6014228" y="7493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349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264237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349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264237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336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14228" y="7057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336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6014228" y="7057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338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6014228" y="713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338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6014228" y="713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349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6014228" y="7460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349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6014228" y="7460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43</xdr:row>
      <xdr:rowOff>0</xdr:rowOff>
    </xdr:from>
    <xdr:to>
      <xdr:col>2</xdr:col>
      <xdr:colOff>628650</xdr:colOff>
      <xdr:row>43</xdr:row>
      <xdr:rowOff>123825</xdr:rowOff>
    </xdr:to>
    <xdr:sp macro="" textlink="">
      <xdr:nvSpPr>
        <xdr:cNvPr id="2" name="19 CuadroTexto"/>
        <xdr:cNvSpPr txBox="1">
          <a:spLocks noChangeArrowheads="1"/>
        </xdr:cNvSpPr>
      </xdr:nvSpPr>
      <xdr:spPr bwMode="auto">
        <a:xfrm>
          <a:off x="2905125" y="9458325"/>
          <a:ext cx="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41</xdr:row>
      <xdr:rowOff>0</xdr:rowOff>
    </xdr:from>
    <xdr:to>
      <xdr:col>2</xdr:col>
      <xdr:colOff>628650</xdr:colOff>
      <xdr:row>41</xdr:row>
      <xdr:rowOff>123825</xdr:rowOff>
    </xdr:to>
    <xdr:sp macro="" textlink="">
      <xdr:nvSpPr>
        <xdr:cNvPr id="3" name="21 CuadroTexto"/>
        <xdr:cNvSpPr txBox="1">
          <a:spLocks noChangeArrowheads="1"/>
        </xdr:cNvSpPr>
      </xdr:nvSpPr>
      <xdr:spPr bwMode="auto">
        <a:xfrm>
          <a:off x="2905125" y="7953375"/>
          <a:ext cx="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39</xdr:row>
      <xdr:rowOff>0</xdr:rowOff>
    </xdr:from>
    <xdr:to>
      <xdr:col>2</xdr:col>
      <xdr:colOff>628650</xdr:colOff>
      <xdr:row>40</xdr:row>
      <xdr:rowOff>47625</xdr:rowOff>
    </xdr:to>
    <xdr:sp macro="" textlink="">
      <xdr:nvSpPr>
        <xdr:cNvPr id="4" name="23 CuadroTexto"/>
        <xdr:cNvSpPr txBox="1">
          <a:spLocks noChangeArrowheads="1"/>
        </xdr:cNvSpPr>
      </xdr:nvSpPr>
      <xdr:spPr bwMode="auto">
        <a:xfrm>
          <a:off x="2905125" y="6648450"/>
          <a:ext cx="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37</xdr:row>
      <xdr:rowOff>0</xdr:rowOff>
    </xdr:from>
    <xdr:to>
      <xdr:col>2</xdr:col>
      <xdr:colOff>628650</xdr:colOff>
      <xdr:row>38</xdr:row>
      <xdr:rowOff>38100</xdr:rowOff>
    </xdr:to>
    <xdr:sp macro="" textlink="">
      <xdr:nvSpPr>
        <xdr:cNvPr id="5" name="25 CuadroTexto"/>
        <xdr:cNvSpPr txBox="1">
          <a:spLocks noChangeArrowheads="1"/>
        </xdr:cNvSpPr>
      </xdr:nvSpPr>
      <xdr:spPr bwMode="auto">
        <a:xfrm>
          <a:off x="2905125" y="5200650"/>
          <a:ext cx="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34</xdr:row>
      <xdr:rowOff>0</xdr:rowOff>
    </xdr:from>
    <xdr:to>
      <xdr:col>2</xdr:col>
      <xdr:colOff>628650</xdr:colOff>
      <xdr:row>35</xdr:row>
      <xdr:rowOff>47625</xdr:rowOff>
    </xdr:to>
    <xdr:sp macro="" textlink="">
      <xdr:nvSpPr>
        <xdr:cNvPr id="6" name="27 CuadroTexto"/>
        <xdr:cNvSpPr txBox="1">
          <a:spLocks noChangeArrowheads="1"/>
        </xdr:cNvSpPr>
      </xdr:nvSpPr>
      <xdr:spPr bwMode="auto">
        <a:xfrm>
          <a:off x="2905125" y="3314700"/>
          <a:ext cx="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43</xdr:row>
      <xdr:rowOff>0</xdr:rowOff>
    </xdr:from>
    <xdr:to>
      <xdr:col>4</xdr:col>
      <xdr:colOff>85725</xdr:colOff>
      <xdr:row>43</xdr:row>
      <xdr:rowOff>123825</xdr:rowOff>
    </xdr:to>
    <xdr:sp macro="" textlink="">
      <xdr:nvSpPr>
        <xdr:cNvPr id="7" name="18 CuadroTexto"/>
        <xdr:cNvSpPr txBox="1">
          <a:spLocks noChangeArrowheads="1"/>
        </xdr:cNvSpPr>
      </xdr:nvSpPr>
      <xdr:spPr bwMode="auto">
        <a:xfrm>
          <a:off x="2914650" y="94583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41</xdr:row>
      <xdr:rowOff>0</xdr:rowOff>
    </xdr:from>
    <xdr:to>
      <xdr:col>4</xdr:col>
      <xdr:colOff>85725</xdr:colOff>
      <xdr:row>41</xdr:row>
      <xdr:rowOff>123825</xdr:rowOff>
    </xdr:to>
    <xdr:sp macro="" textlink="">
      <xdr:nvSpPr>
        <xdr:cNvPr id="8" name="20 CuadroTexto"/>
        <xdr:cNvSpPr txBox="1">
          <a:spLocks noChangeArrowheads="1"/>
        </xdr:cNvSpPr>
      </xdr:nvSpPr>
      <xdr:spPr bwMode="auto">
        <a:xfrm>
          <a:off x="2914650" y="795337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39</xdr:row>
      <xdr:rowOff>0</xdr:rowOff>
    </xdr:from>
    <xdr:to>
      <xdr:col>4</xdr:col>
      <xdr:colOff>85725</xdr:colOff>
      <xdr:row>40</xdr:row>
      <xdr:rowOff>47625</xdr:rowOff>
    </xdr:to>
    <xdr:sp macro="" textlink="">
      <xdr:nvSpPr>
        <xdr:cNvPr id="9" name="22 CuadroTexto"/>
        <xdr:cNvSpPr txBox="1">
          <a:spLocks noChangeArrowheads="1"/>
        </xdr:cNvSpPr>
      </xdr:nvSpPr>
      <xdr:spPr bwMode="auto">
        <a:xfrm>
          <a:off x="2914650" y="6648450"/>
          <a:ext cx="7620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85725</xdr:colOff>
      <xdr:row>38</xdr:row>
      <xdr:rowOff>38100</xdr:rowOff>
    </xdr:to>
    <xdr:sp macro="" textlink="">
      <xdr:nvSpPr>
        <xdr:cNvPr id="10" name="24 CuadroTexto"/>
        <xdr:cNvSpPr txBox="1">
          <a:spLocks noChangeArrowheads="1"/>
        </xdr:cNvSpPr>
      </xdr:nvSpPr>
      <xdr:spPr bwMode="auto">
        <a:xfrm>
          <a:off x="2914650" y="5200650"/>
          <a:ext cx="7620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34</xdr:row>
      <xdr:rowOff>0</xdr:rowOff>
    </xdr:from>
    <xdr:to>
      <xdr:col>4</xdr:col>
      <xdr:colOff>85725</xdr:colOff>
      <xdr:row>35</xdr:row>
      <xdr:rowOff>47625</xdr:rowOff>
    </xdr:to>
    <xdr:sp macro="" textlink="">
      <xdr:nvSpPr>
        <xdr:cNvPr id="11" name="26 CuadroTexto"/>
        <xdr:cNvSpPr txBox="1">
          <a:spLocks noChangeArrowheads="1"/>
        </xdr:cNvSpPr>
      </xdr:nvSpPr>
      <xdr:spPr bwMode="auto">
        <a:xfrm>
          <a:off x="2914650" y="3314700"/>
          <a:ext cx="762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33</xdr:row>
      <xdr:rowOff>0</xdr:rowOff>
    </xdr:from>
    <xdr:to>
      <xdr:col>4</xdr:col>
      <xdr:colOff>85725</xdr:colOff>
      <xdr:row>34</xdr:row>
      <xdr:rowOff>47625</xdr:rowOff>
    </xdr:to>
    <xdr:sp macro="" textlink="">
      <xdr:nvSpPr>
        <xdr:cNvPr id="12" name="26 CuadroTexto"/>
        <xdr:cNvSpPr txBox="1">
          <a:spLocks noChangeArrowheads="1"/>
        </xdr:cNvSpPr>
      </xdr:nvSpPr>
      <xdr:spPr bwMode="auto">
        <a:xfrm>
          <a:off x="2914650" y="2705100"/>
          <a:ext cx="7620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40</xdr:row>
      <xdr:rowOff>0</xdr:rowOff>
    </xdr:from>
    <xdr:to>
      <xdr:col>4</xdr:col>
      <xdr:colOff>85725</xdr:colOff>
      <xdr:row>41</xdr:row>
      <xdr:rowOff>47625</xdr:rowOff>
    </xdr:to>
    <xdr:sp macro="" textlink="">
      <xdr:nvSpPr>
        <xdr:cNvPr id="13" name="22 CuadroTexto"/>
        <xdr:cNvSpPr txBox="1">
          <a:spLocks noChangeArrowheads="1"/>
        </xdr:cNvSpPr>
      </xdr:nvSpPr>
      <xdr:spPr bwMode="auto">
        <a:xfrm>
          <a:off x="4895850" y="103346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</xdr:col>
      <xdr:colOff>85725</xdr:colOff>
      <xdr:row>43</xdr:row>
      <xdr:rowOff>123825</xdr:rowOff>
    </xdr:to>
    <xdr:sp macro="" textlink="">
      <xdr:nvSpPr>
        <xdr:cNvPr id="14" name="18 CuadroTexto"/>
        <xdr:cNvSpPr txBox="1">
          <a:spLocks noChangeArrowheads="1"/>
        </xdr:cNvSpPr>
      </xdr:nvSpPr>
      <xdr:spPr bwMode="auto">
        <a:xfrm>
          <a:off x="5876925" y="11430000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41</xdr:row>
      <xdr:rowOff>0</xdr:rowOff>
    </xdr:from>
    <xdr:to>
      <xdr:col>2</xdr:col>
      <xdr:colOff>85725</xdr:colOff>
      <xdr:row>41</xdr:row>
      <xdr:rowOff>123825</xdr:rowOff>
    </xdr:to>
    <xdr:sp macro="" textlink="">
      <xdr:nvSpPr>
        <xdr:cNvPr id="15" name="20 CuadroTexto"/>
        <xdr:cNvSpPr txBox="1">
          <a:spLocks noChangeArrowheads="1"/>
        </xdr:cNvSpPr>
      </xdr:nvSpPr>
      <xdr:spPr bwMode="auto">
        <a:xfrm>
          <a:off x="5876925" y="10782300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39</xdr:row>
      <xdr:rowOff>0</xdr:rowOff>
    </xdr:from>
    <xdr:to>
      <xdr:col>2</xdr:col>
      <xdr:colOff>85725</xdr:colOff>
      <xdr:row>40</xdr:row>
      <xdr:rowOff>47625</xdr:rowOff>
    </xdr:to>
    <xdr:sp macro="" textlink="">
      <xdr:nvSpPr>
        <xdr:cNvPr id="16" name="22 CuadroTexto"/>
        <xdr:cNvSpPr txBox="1">
          <a:spLocks noChangeArrowheads="1"/>
        </xdr:cNvSpPr>
      </xdr:nvSpPr>
      <xdr:spPr bwMode="auto">
        <a:xfrm>
          <a:off x="5876925" y="10115550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37</xdr:row>
      <xdr:rowOff>0</xdr:rowOff>
    </xdr:from>
    <xdr:to>
      <xdr:col>2</xdr:col>
      <xdr:colOff>85725</xdr:colOff>
      <xdr:row>38</xdr:row>
      <xdr:rowOff>38100</xdr:rowOff>
    </xdr:to>
    <xdr:sp macro="" textlink="">
      <xdr:nvSpPr>
        <xdr:cNvPr id="17" name="24 CuadroTexto"/>
        <xdr:cNvSpPr txBox="1">
          <a:spLocks noChangeArrowheads="1"/>
        </xdr:cNvSpPr>
      </xdr:nvSpPr>
      <xdr:spPr bwMode="auto">
        <a:xfrm>
          <a:off x="5876925" y="9439275"/>
          <a:ext cx="762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34</xdr:row>
      <xdr:rowOff>0</xdr:rowOff>
    </xdr:from>
    <xdr:to>
      <xdr:col>2</xdr:col>
      <xdr:colOff>85725</xdr:colOff>
      <xdr:row>35</xdr:row>
      <xdr:rowOff>47625</xdr:rowOff>
    </xdr:to>
    <xdr:sp macro="" textlink="">
      <xdr:nvSpPr>
        <xdr:cNvPr id="18" name="26 CuadroTexto"/>
        <xdr:cNvSpPr txBox="1">
          <a:spLocks noChangeArrowheads="1"/>
        </xdr:cNvSpPr>
      </xdr:nvSpPr>
      <xdr:spPr bwMode="auto">
        <a:xfrm>
          <a:off x="5876925" y="8543925"/>
          <a:ext cx="7620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33</xdr:row>
      <xdr:rowOff>0</xdr:rowOff>
    </xdr:from>
    <xdr:to>
      <xdr:col>2</xdr:col>
      <xdr:colOff>85725</xdr:colOff>
      <xdr:row>34</xdr:row>
      <xdr:rowOff>47625</xdr:rowOff>
    </xdr:to>
    <xdr:sp macro="" textlink="">
      <xdr:nvSpPr>
        <xdr:cNvPr id="19" name="26 CuadroTexto"/>
        <xdr:cNvSpPr txBox="1">
          <a:spLocks noChangeArrowheads="1"/>
        </xdr:cNvSpPr>
      </xdr:nvSpPr>
      <xdr:spPr bwMode="auto">
        <a:xfrm>
          <a:off x="5876925" y="8248650"/>
          <a:ext cx="76200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40</xdr:row>
      <xdr:rowOff>0</xdr:rowOff>
    </xdr:from>
    <xdr:to>
      <xdr:col>2</xdr:col>
      <xdr:colOff>85725</xdr:colOff>
      <xdr:row>41</xdr:row>
      <xdr:rowOff>47625</xdr:rowOff>
    </xdr:to>
    <xdr:sp macro="" textlink="">
      <xdr:nvSpPr>
        <xdr:cNvPr id="20" name="22 CuadroTexto"/>
        <xdr:cNvSpPr txBox="1">
          <a:spLocks noChangeArrowheads="1"/>
        </xdr:cNvSpPr>
      </xdr:nvSpPr>
      <xdr:spPr bwMode="auto">
        <a:xfrm>
          <a:off x="5876925" y="10458450"/>
          <a:ext cx="76200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cajamarca.gob.pe/sites/default/files/documentos/planificacion/Users/flatorraca/Desktop/Taller%20Sist.%20Planeam/ADMINISTRACI&#211;N/EVALUACION%20POA%202012/Dir_Reg_Energ&#237;a%20Mi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"/>
      <sheetName val="DATA"/>
    </sheetNames>
    <sheetDataSet>
      <sheetData sheetId="0"/>
      <sheetData sheetId="1" refreshError="1">
        <row r="59">
          <cell r="A59" t="str">
            <v>Familias</v>
          </cell>
        </row>
        <row r="60">
          <cell r="A60" t="str">
            <v>Comunidades</v>
          </cell>
        </row>
        <row r="61">
          <cell r="A61" t="str">
            <v>Habitantes</v>
          </cell>
        </row>
        <row r="62">
          <cell r="A62" t="str">
            <v>Alumnos</v>
          </cell>
        </row>
        <row r="63">
          <cell r="A63" t="str">
            <v>Escribir Aquí Unidad de Medida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16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N208"/>
  <sheetViews>
    <sheetView showZeros="0" topLeftCell="A178" zoomScaleNormal="100" workbookViewId="0">
      <selection activeCell="C11" sqref="C11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9" ht="18" customHeight="1" x14ac:dyDescent="0.2">
      <c r="A2" s="1170" t="s">
        <v>18</v>
      </c>
      <c r="B2" s="1171"/>
      <c r="C2" s="1"/>
      <c r="D2" s="2"/>
      <c r="E2" s="153"/>
      <c r="F2" s="3"/>
      <c r="G2" s="615"/>
      <c r="H2" s="615"/>
      <c r="I2" s="615"/>
    </row>
    <row r="3" spans="1:9" ht="25.5" customHeight="1" x14ac:dyDescent="0.2">
      <c r="A3" s="1172" t="s">
        <v>9</v>
      </c>
      <c r="B3" s="1173"/>
      <c r="C3" s="1173"/>
      <c r="D3" s="1173"/>
      <c r="E3" s="1173"/>
      <c r="F3" s="1174"/>
      <c r="G3" s="615"/>
      <c r="H3" s="615"/>
      <c r="I3" s="615"/>
    </row>
    <row r="4" spans="1:9" ht="18" customHeight="1" x14ac:dyDescent="0.2">
      <c r="A4" s="1175" t="s">
        <v>14</v>
      </c>
      <c r="B4" s="1176"/>
      <c r="C4" s="1176"/>
      <c r="D4" s="1176"/>
      <c r="E4" s="1176"/>
      <c r="F4" s="1177"/>
      <c r="G4" s="615"/>
      <c r="H4" s="615"/>
      <c r="I4" s="615"/>
    </row>
    <row r="5" spans="1:9" ht="18" customHeight="1" x14ac:dyDescent="0.2">
      <c r="A5" s="1178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  <c r="I5" s="615"/>
    </row>
    <row r="6" spans="1:9" ht="18" customHeight="1" x14ac:dyDescent="0.2">
      <c r="A6" s="1178"/>
      <c r="B6" s="1178"/>
      <c r="C6" s="1178"/>
      <c r="D6" s="264" t="s">
        <v>4</v>
      </c>
      <c r="E6" s="264" t="s">
        <v>3</v>
      </c>
      <c r="F6" s="264" t="s">
        <v>2352</v>
      </c>
      <c r="G6" s="615"/>
      <c r="H6" s="615"/>
      <c r="I6" s="615"/>
    </row>
    <row r="7" spans="1:9" ht="18.95" customHeight="1" x14ac:dyDescent="0.2">
      <c r="A7" s="10" t="s">
        <v>1246</v>
      </c>
      <c r="B7" s="11"/>
      <c r="C7" s="11"/>
      <c r="D7" s="11"/>
      <c r="E7" s="164"/>
      <c r="F7" s="139">
        <f>+F8</f>
        <v>910908</v>
      </c>
      <c r="G7" s="615"/>
      <c r="H7" s="615"/>
      <c r="I7" s="615"/>
    </row>
    <row r="8" spans="1:9" ht="18.95" customHeight="1" x14ac:dyDescent="0.2">
      <c r="A8" s="11"/>
      <c r="B8" s="218" t="s">
        <v>38</v>
      </c>
      <c r="C8" s="247"/>
      <c r="D8" s="247"/>
      <c r="E8" s="249"/>
      <c r="F8" s="213">
        <f>+F9</f>
        <v>910908</v>
      </c>
      <c r="G8" s="615"/>
      <c r="H8" s="615"/>
      <c r="I8" s="615"/>
    </row>
    <row r="9" spans="1:9" ht="18.95" customHeight="1" x14ac:dyDescent="0.2">
      <c r="A9" s="12"/>
      <c r="B9" s="63" t="s">
        <v>1247</v>
      </c>
      <c r="C9" s="13"/>
      <c r="D9" s="14"/>
      <c r="E9" s="165"/>
      <c r="F9" s="26">
        <f>+F10+F14</f>
        <v>910908</v>
      </c>
      <c r="G9" s="615"/>
      <c r="H9" s="615"/>
      <c r="I9" s="615"/>
    </row>
    <row r="10" spans="1:9" ht="25.5" customHeight="1" x14ac:dyDescent="0.2">
      <c r="A10" s="352">
        <v>1</v>
      </c>
      <c r="B10" s="410" t="s">
        <v>42</v>
      </c>
      <c r="C10" s="52"/>
      <c r="D10" s="411"/>
      <c r="E10" s="412"/>
      <c r="F10" s="241">
        <f>SUM(F11:F13)</f>
        <v>778221</v>
      </c>
      <c r="G10" s="615"/>
      <c r="H10" s="615"/>
      <c r="I10" s="615"/>
    </row>
    <row r="11" spans="1:9" ht="25.5" customHeight="1" x14ac:dyDescent="0.2">
      <c r="A11" s="192">
        <v>1.1000000000000001</v>
      </c>
      <c r="B11" s="16" t="s">
        <v>43</v>
      </c>
      <c r="C11" s="266" t="s">
        <v>39</v>
      </c>
      <c r="D11" s="28">
        <v>550</v>
      </c>
      <c r="E11" s="167" t="s">
        <v>40</v>
      </c>
      <c r="F11" s="15">
        <v>755000</v>
      </c>
      <c r="G11" s="615"/>
      <c r="H11" s="615"/>
      <c r="I11" s="615"/>
    </row>
    <row r="12" spans="1:9" ht="18.95" customHeight="1" x14ac:dyDescent="0.2">
      <c r="A12" s="192">
        <v>1.2</v>
      </c>
      <c r="B12" s="19" t="s">
        <v>1248</v>
      </c>
      <c r="C12" s="404" t="s">
        <v>39</v>
      </c>
      <c r="D12" s="15">
        <v>1</v>
      </c>
      <c r="E12" s="169" t="s">
        <v>919</v>
      </c>
      <c r="F12" s="15">
        <v>22200</v>
      </c>
      <c r="G12" s="615"/>
      <c r="H12" s="615"/>
      <c r="I12" s="615"/>
    </row>
    <row r="13" spans="1:9" ht="18.95" customHeight="1" x14ac:dyDescent="0.2">
      <c r="A13" s="192">
        <v>1.3</v>
      </c>
      <c r="B13" s="19" t="s">
        <v>1239</v>
      </c>
      <c r="C13" s="404" t="s">
        <v>39</v>
      </c>
      <c r="D13" s="15">
        <v>1</v>
      </c>
      <c r="E13" s="406" t="s">
        <v>1240</v>
      </c>
      <c r="F13" s="15">
        <v>1021</v>
      </c>
      <c r="G13" s="615"/>
      <c r="H13" s="615"/>
      <c r="I13" s="615"/>
    </row>
    <row r="14" spans="1:9" ht="18.95" customHeight="1" x14ac:dyDescent="0.2">
      <c r="A14" s="352">
        <v>2</v>
      </c>
      <c r="B14" s="218" t="s">
        <v>1245</v>
      </c>
      <c r="C14" s="64"/>
      <c r="D14" s="290"/>
      <c r="E14" s="223"/>
      <c r="F14" s="241">
        <f>SUM(F15:F18)</f>
        <v>132687</v>
      </c>
      <c r="G14" s="615"/>
      <c r="H14" s="615"/>
      <c r="I14" s="615"/>
    </row>
    <row r="15" spans="1:9" ht="18.95" customHeight="1" x14ac:dyDescent="0.2">
      <c r="A15" s="11"/>
      <c r="B15" s="192" t="s">
        <v>1241</v>
      </c>
      <c r="C15" s="404" t="s">
        <v>39</v>
      </c>
      <c r="D15" s="15">
        <v>1</v>
      </c>
      <c r="E15" s="169" t="s">
        <v>919</v>
      </c>
      <c r="F15" s="15">
        <v>3150</v>
      </c>
      <c r="G15" s="615"/>
      <c r="H15" s="615"/>
      <c r="I15" s="615"/>
    </row>
    <row r="16" spans="1:9" ht="18.95" customHeight="1" x14ac:dyDescent="0.2">
      <c r="A16" s="11"/>
      <c r="B16" s="407" t="s">
        <v>1242</v>
      </c>
      <c r="C16" s="404" t="s">
        <v>39</v>
      </c>
      <c r="D16" s="15">
        <v>1</v>
      </c>
      <c r="E16" s="169" t="s">
        <v>919</v>
      </c>
      <c r="F16" s="15">
        <v>6000</v>
      </c>
      <c r="G16" s="615"/>
      <c r="H16" s="615"/>
      <c r="I16" s="615"/>
    </row>
    <row r="17" spans="1:9" ht="18.95" customHeight="1" x14ac:dyDescent="0.2">
      <c r="A17" s="11"/>
      <c r="B17" s="408" t="s">
        <v>1243</v>
      </c>
      <c r="C17" s="404" t="s">
        <v>39</v>
      </c>
      <c r="D17" s="15">
        <v>4</v>
      </c>
      <c r="E17" s="169" t="s">
        <v>246</v>
      </c>
      <c r="F17" s="15">
        <v>117300</v>
      </c>
      <c r="G17" s="615"/>
      <c r="H17" s="615"/>
      <c r="I17" s="615"/>
    </row>
    <row r="18" spans="1:9" ht="18.95" customHeight="1" x14ac:dyDescent="0.2">
      <c r="A18" s="11"/>
      <c r="B18" s="409" t="s">
        <v>1244</v>
      </c>
      <c r="C18" s="404" t="s">
        <v>39</v>
      </c>
      <c r="D18" s="15">
        <v>1</v>
      </c>
      <c r="E18" s="169" t="s">
        <v>919</v>
      </c>
      <c r="F18" s="15">
        <v>6237</v>
      </c>
      <c r="G18" s="615"/>
      <c r="H18" s="615"/>
      <c r="I18" s="615"/>
    </row>
    <row r="19" spans="1:9" ht="18.75" customHeight="1" x14ac:dyDescent="0.2">
      <c r="A19" s="10" t="s">
        <v>70</v>
      </c>
      <c r="B19" s="20"/>
      <c r="C19" s="20"/>
      <c r="D19" s="21"/>
      <c r="E19" s="209"/>
      <c r="F19" s="75">
        <f>SUM(F20:F35)</f>
        <v>28663544</v>
      </c>
      <c r="G19" s="615"/>
      <c r="H19" s="615"/>
      <c r="I19" s="615"/>
    </row>
    <row r="20" spans="1:9" ht="18.75" customHeight="1" x14ac:dyDescent="0.2">
      <c r="A20" s="260">
        <v>1</v>
      </c>
      <c r="B20" s="261" t="s">
        <v>46</v>
      </c>
      <c r="C20" s="403" t="s">
        <v>767</v>
      </c>
      <c r="D20" s="405">
        <v>1851</v>
      </c>
      <c r="E20" s="67" t="s">
        <v>217</v>
      </c>
      <c r="F20" s="24">
        <f>1594553-395722</f>
        <v>1198831</v>
      </c>
      <c r="G20" s="435"/>
      <c r="H20" s="435"/>
      <c r="I20" s="615"/>
    </row>
    <row r="21" spans="1:9" ht="25.5" customHeight="1" x14ac:dyDescent="0.2">
      <c r="A21" s="260">
        <v>2</v>
      </c>
      <c r="B21" s="25" t="s">
        <v>49</v>
      </c>
      <c r="C21" s="403" t="s">
        <v>767</v>
      </c>
      <c r="D21" s="405">
        <v>89</v>
      </c>
      <c r="E21" s="67" t="s">
        <v>795</v>
      </c>
      <c r="F21" s="24">
        <v>348781</v>
      </c>
      <c r="G21" s="435"/>
      <c r="H21" s="615"/>
      <c r="I21" s="615"/>
    </row>
    <row r="22" spans="1:9" ht="25.5" customHeight="1" x14ac:dyDescent="0.2">
      <c r="A22" s="260">
        <v>3</v>
      </c>
      <c r="B22" s="25" t="s">
        <v>50</v>
      </c>
      <c r="C22" s="403" t="s">
        <v>767</v>
      </c>
      <c r="D22" s="405">
        <v>2</v>
      </c>
      <c r="E22" s="67" t="s">
        <v>140</v>
      </c>
      <c r="F22" s="24">
        <v>154000</v>
      </c>
      <c r="G22" s="615"/>
      <c r="H22" s="615"/>
      <c r="I22" s="615"/>
    </row>
    <row r="23" spans="1:9" ht="18.75" customHeight="1" x14ac:dyDescent="0.2">
      <c r="A23" s="260">
        <v>4</v>
      </c>
      <c r="B23" s="25" t="s">
        <v>51</v>
      </c>
      <c r="C23" s="403" t="s">
        <v>767</v>
      </c>
      <c r="D23" s="405">
        <v>12</v>
      </c>
      <c r="E23" s="67" t="s">
        <v>247</v>
      </c>
      <c r="F23" s="282">
        <v>740000</v>
      </c>
      <c r="G23" s="615"/>
      <c r="H23" s="615"/>
      <c r="I23" s="615"/>
    </row>
    <row r="24" spans="1:9" ht="18.75" customHeight="1" x14ac:dyDescent="0.2">
      <c r="A24" s="402">
        <v>5</v>
      </c>
      <c r="B24" s="25" t="s">
        <v>54</v>
      </c>
      <c r="C24" s="403" t="s">
        <v>767</v>
      </c>
      <c r="D24" s="45">
        <v>13</v>
      </c>
      <c r="E24" s="169" t="s">
        <v>55</v>
      </c>
      <c r="F24" s="210">
        <v>80650</v>
      </c>
      <c r="G24" s="615"/>
      <c r="H24" s="615"/>
      <c r="I24" s="615"/>
    </row>
    <row r="25" spans="1:9" ht="18.75" customHeight="1" x14ac:dyDescent="0.2">
      <c r="A25" s="402">
        <v>6</v>
      </c>
      <c r="B25" s="25" t="s">
        <v>56</v>
      </c>
      <c r="C25" s="403" t="s">
        <v>767</v>
      </c>
      <c r="D25" s="45">
        <v>6</v>
      </c>
      <c r="E25" s="169" t="s">
        <v>55</v>
      </c>
      <c r="F25" s="210">
        <v>68500</v>
      </c>
      <c r="G25" s="615"/>
      <c r="H25" s="615"/>
      <c r="I25" s="615"/>
    </row>
    <row r="26" spans="1:9" ht="18.75" customHeight="1" x14ac:dyDescent="0.2">
      <c r="A26" s="402">
        <v>7</v>
      </c>
      <c r="B26" s="25" t="s">
        <v>57</v>
      </c>
      <c r="C26" s="403" t="s">
        <v>767</v>
      </c>
      <c r="D26" s="45">
        <v>106</v>
      </c>
      <c r="E26" s="169" t="s">
        <v>58</v>
      </c>
      <c r="F26" s="210">
        <v>447320</v>
      </c>
      <c r="G26" s="615"/>
      <c r="H26" s="615"/>
      <c r="I26" s="615"/>
    </row>
    <row r="27" spans="1:9" ht="25.5" customHeight="1" x14ac:dyDescent="0.2">
      <c r="A27" s="402">
        <v>8</v>
      </c>
      <c r="B27" s="25" t="s">
        <v>59</v>
      </c>
      <c r="C27" s="403" t="s">
        <v>767</v>
      </c>
      <c r="D27" s="45">
        <v>3</v>
      </c>
      <c r="E27" s="169" t="s">
        <v>58</v>
      </c>
      <c r="F27" s="210">
        <v>12660</v>
      </c>
      <c r="G27" s="615"/>
      <c r="H27" s="615"/>
      <c r="I27" s="615"/>
    </row>
    <row r="28" spans="1:9" ht="25.5" customHeight="1" x14ac:dyDescent="0.2">
      <c r="A28" s="402">
        <v>9</v>
      </c>
      <c r="B28" s="25" t="s">
        <v>60</v>
      </c>
      <c r="C28" s="403" t="s">
        <v>767</v>
      </c>
      <c r="D28" s="45">
        <v>2133</v>
      </c>
      <c r="E28" s="169" t="s">
        <v>61</v>
      </c>
      <c r="F28" s="210">
        <v>154830</v>
      </c>
      <c r="G28" s="615"/>
      <c r="H28" s="615"/>
      <c r="I28" s="615"/>
    </row>
    <row r="29" spans="1:9" ht="25.5" customHeight="1" x14ac:dyDescent="0.2">
      <c r="A29" s="402">
        <v>10</v>
      </c>
      <c r="B29" s="25" t="s">
        <v>62</v>
      </c>
      <c r="C29" s="403" t="s">
        <v>767</v>
      </c>
      <c r="D29" s="15">
        <v>106</v>
      </c>
      <c r="E29" s="169" t="s">
        <v>61</v>
      </c>
      <c r="F29" s="210">
        <v>58700</v>
      </c>
      <c r="G29" s="615"/>
      <c r="H29" s="615"/>
      <c r="I29" s="615"/>
    </row>
    <row r="30" spans="1:9" ht="25.5" customHeight="1" x14ac:dyDescent="0.2">
      <c r="A30" s="402">
        <v>11</v>
      </c>
      <c r="B30" s="25" t="s">
        <v>63</v>
      </c>
      <c r="C30" s="403" t="s">
        <v>767</v>
      </c>
      <c r="D30" s="405">
        <v>2294</v>
      </c>
      <c r="E30" s="67" t="s">
        <v>273</v>
      </c>
      <c r="F30" s="269">
        <v>11378001</v>
      </c>
      <c r="G30" s="615"/>
      <c r="H30" s="615"/>
      <c r="I30" s="615"/>
    </row>
    <row r="31" spans="1:9" ht="18.75" customHeight="1" x14ac:dyDescent="0.2">
      <c r="A31" s="402">
        <v>12</v>
      </c>
      <c r="B31" s="25" t="s">
        <v>64</v>
      </c>
      <c r="C31" s="403" t="s">
        <v>767</v>
      </c>
      <c r="D31" s="405">
        <v>31</v>
      </c>
      <c r="E31" s="67" t="s">
        <v>796</v>
      </c>
      <c r="F31" s="269">
        <v>47200</v>
      </c>
      <c r="G31" s="615"/>
      <c r="H31" s="615"/>
      <c r="I31" s="615"/>
    </row>
    <row r="32" spans="1:9" ht="18.75" customHeight="1" x14ac:dyDescent="0.2">
      <c r="A32" s="402">
        <v>13</v>
      </c>
      <c r="B32" s="25" t="s">
        <v>65</v>
      </c>
      <c r="C32" s="414" t="s">
        <v>47</v>
      </c>
      <c r="D32" s="405">
        <v>12</v>
      </c>
      <c r="E32" s="67" t="s">
        <v>247</v>
      </c>
      <c r="F32" s="269">
        <v>4256990</v>
      </c>
      <c r="G32" s="615"/>
      <c r="H32" s="615"/>
      <c r="I32" s="615"/>
    </row>
    <row r="33" spans="1:14" ht="18.75" customHeight="1" x14ac:dyDescent="0.2">
      <c r="A33" s="402">
        <v>14</v>
      </c>
      <c r="B33" s="272" t="s">
        <v>766</v>
      </c>
      <c r="C33" s="414" t="s">
        <v>767</v>
      </c>
      <c r="D33" s="405">
        <v>4636</v>
      </c>
      <c r="E33" s="67" t="s">
        <v>273</v>
      </c>
      <c r="F33" s="269">
        <v>7814456</v>
      </c>
      <c r="G33" s="1367"/>
      <c r="H33" s="1367"/>
      <c r="I33" s="1367"/>
      <c r="J33" s="199"/>
      <c r="K33" s="198"/>
      <c r="L33" s="198"/>
      <c r="M33" s="200"/>
      <c r="N33" s="201"/>
    </row>
    <row r="34" spans="1:14" ht="18.75" customHeight="1" x14ac:dyDescent="0.2">
      <c r="A34" s="402">
        <v>15</v>
      </c>
      <c r="B34" s="272" t="s">
        <v>794</v>
      </c>
      <c r="C34" s="414" t="s">
        <v>47</v>
      </c>
      <c r="D34" s="405">
        <v>124</v>
      </c>
      <c r="E34" s="67" t="s">
        <v>273</v>
      </c>
      <c r="F34" s="269">
        <v>872847</v>
      </c>
      <c r="G34" s="1367"/>
      <c r="H34" s="1367"/>
      <c r="I34" s="1367"/>
      <c r="J34" s="199"/>
      <c r="K34" s="198"/>
      <c r="L34" s="198"/>
      <c r="M34" s="200"/>
      <c r="N34" s="201"/>
    </row>
    <row r="35" spans="1:14" ht="18.75" customHeight="1" x14ac:dyDescent="0.2">
      <c r="A35" s="402">
        <v>16</v>
      </c>
      <c r="B35" s="272" t="s">
        <v>68</v>
      </c>
      <c r="C35" s="414" t="s">
        <v>47</v>
      </c>
      <c r="D35" s="405">
        <v>12</v>
      </c>
      <c r="E35" s="67" t="s">
        <v>768</v>
      </c>
      <c r="F35" s="269">
        <v>1029778</v>
      </c>
      <c r="G35" s="1367"/>
      <c r="H35" s="1367"/>
      <c r="I35" s="1367"/>
      <c r="J35" s="199"/>
      <c r="K35" s="198"/>
      <c r="L35" s="198"/>
      <c r="M35" s="200"/>
      <c r="N35" s="201"/>
    </row>
    <row r="36" spans="1:14" ht="18.75" customHeight="1" x14ac:dyDescent="0.2">
      <c r="A36" s="1180" t="s">
        <v>71</v>
      </c>
      <c r="B36" s="1180"/>
      <c r="C36" s="20"/>
      <c r="D36" s="21"/>
      <c r="E36" s="85"/>
      <c r="F36" s="75">
        <f>+F37+F40+F55+F61+F65+F70+F74+F83+F87+F91+F95+F99+F100+F101+F102++F103+F104+F107+F110+F113+F117+F121+F122+F123+F124+F127+F130+F133+F136+F139+F142+F145+F149+F153+F154+F155+F159+F164+F165+F170+F174+F177+F181</f>
        <v>630571354</v>
      </c>
      <c r="G36" s="1368"/>
      <c r="H36" s="1369"/>
      <c r="I36" s="1369"/>
    </row>
    <row r="37" spans="1:14" ht="18.75" customHeight="1" x14ac:dyDescent="0.2">
      <c r="A37" s="267"/>
      <c r="B37" s="267"/>
      <c r="C37" s="20"/>
      <c r="D37" s="21"/>
      <c r="E37" s="85"/>
      <c r="F37" s="23">
        <f>+F38</f>
        <v>1320000</v>
      </c>
      <c r="G37" s="1369"/>
      <c r="H37" s="1369"/>
      <c r="I37" s="1369"/>
    </row>
    <row r="38" spans="1:14" ht="18.75" customHeight="1" x14ac:dyDescent="0.2">
      <c r="A38" s="260">
        <v>1</v>
      </c>
      <c r="B38" s="261" t="s">
        <v>72</v>
      </c>
      <c r="C38" s="262" t="s">
        <v>39</v>
      </c>
      <c r="D38" s="37">
        <v>12</v>
      </c>
      <c r="E38" s="67" t="s">
        <v>52</v>
      </c>
      <c r="F38" s="24">
        <v>1320000</v>
      </c>
      <c r="G38" s="1369"/>
      <c r="H38" s="1369"/>
      <c r="I38" s="1369"/>
    </row>
    <row r="39" spans="1:14" ht="18.75" customHeight="1" x14ac:dyDescent="0.2">
      <c r="A39" s="260">
        <v>2</v>
      </c>
      <c r="B39" s="261" t="s">
        <v>67</v>
      </c>
      <c r="C39" s="262" t="s">
        <v>39</v>
      </c>
      <c r="D39" s="37">
        <v>12</v>
      </c>
      <c r="E39" s="67" t="s">
        <v>73</v>
      </c>
      <c r="F39" s="81">
        <v>0</v>
      </c>
      <c r="G39" s="1369"/>
      <c r="H39" s="1369"/>
      <c r="I39" s="1369"/>
    </row>
    <row r="40" spans="1:14" ht="18.75" customHeight="1" x14ac:dyDescent="0.2">
      <c r="A40" s="260">
        <v>3</v>
      </c>
      <c r="B40" s="65" t="s">
        <v>74</v>
      </c>
      <c r="C40" s="262"/>
      <c r="D40" s="34"/>
      <c r="E40" s="84"/>
      <c r="F40" s="39">
        <f>SUM(F41:F54)</f>
        <v>28478430</v>
      </c>
      <c r="G40" s="1369"/>
      <c r="H40" s="1369"/>
      <c r="I40" s="1369"/>
    </row>
    <row r="41" spans="1:14" ht="18.75" customHeight="1" x14ac:dyDescent="0.2">
      <c r="A41" s="36">
        <v>3.1</v>
      </c>
      <c r="B41" s="261" t="s">
        <v>75</v>
      </c>
      <c r="C41" s="262" t="s">
        <v>39</v>
      </c>
      <c r="D41" s="37">
        <v>4362</v>
      </c>
      <c r="E41" s="84" t="s">
        <v>797</v>
      </c>
      <c r="F41" s="24">
        <v>19964555</v>
      </c>
      <c r="G41" s="1369"/>
      <c r="H41" s="1369"/>
      <c r="I41" s="1369"/>
    </row>
    <row r="42" spans="1:14" ht="26.25" customHeight="1" x14ac:dyDescent="0.2">
      <c r="A42" s="36">
        <v>3.2</v>
      </c>
      <c r="B42" s="261" t="s">
        <v>242</v>
      </c>
      <c r="C42" s="262" t="s">
        <v>39</v>
      </c>
      <c r="D42" s="37">
        <v>188</v>
      </c>
      <c r="E42" s="84" t="s">
        <v>798</v>
      </c>
      <c r="F42" s="24">
        <v>1452722</v>
      </c>
      <c r="G42" s="1369"/>
      <c r="H42" s="1369"/>
      <c r="I42" s="1369"/>
    </row>
    <row r="43" spans="1:14" ht="18.75" customHeight="1" x14ac:dyDescent="0.2">
      <c r="A43" s="36">
        <v>3.3</v>
      </c>
      <c r="B43" s="261" t="s">
        <v>76</v>
      </c>
      <c r="C43" s="262" t="s">
        <v>39</v>
      </c>
      <c r="D43" s="24">
        <f>95289+86</f>
        <v>95375</v>
      </c>
      <c r="E43" s="67" t="s">
        <v>52</v>
      </c>
      <c r="F43" s="24">
        <v>4389227</v>
      </c>
      <c r="G43" s="1369"/>
      <c r="H43" s="1369"/>
      <c r="I43" s="1369"/>
    </row>
    <row r="44" spans="1:14" ht="18.75" customHeight="1" x14ac:dyDescent="0.2">
      <c r="A44" s="36">
        <v>3.4</v>
      </c>
      <c r="B44" s="261" t="s">
        <v>243</v>
      </c>
      <c r="C44" s="262" t="s">
        <v>39</v>
      </c>
      <c r="D44" s="37">
        <v>351</v>
      </c>
      <c r="E44" s="67" t="s">
        <v>796</v>
      </c>
      <c r="F44" s="24">
        <v>89280</v>
      </c>
      <c r="G44" s="1369"/>
      <c r="H44" s="1369"/>
      <c r="I44" s="1369"/>
    </row>
    <row r="45" spans="1:14" ht="18.75" customHeight="1" x14ac:dyDescent="0.2">
      <c r="A45" s="36">
        <v>3.5</v>
      </c>
      <c r="B45" s="261" t="s">
        <v>77</v>
      </c>
      <c r="C45" s="262" t="s">
        <v>39</v>
      </c>
      <c r="D45" s="24">
        <v>1347</v>
      </c>
      <c r="E45" s="67" t="s">
        <v>78</v>
      </c>
      <c r="F45" s="24">
        <v>433749</v>
      </c>
      <c r="G45" s="1369"/>
      <c r="H45" s="1369"/>
      <c r="I45" s="1369"/>
    </row>
    <row r="46" spans="1:14" ht="18.75" customHeight="1" x14ac:dyDescent="0.2">
      <c r="A46" s="1181">
        <v>3.6</v>
      </c>
      <c r="B46" s="1167" t="s">
        <v>79</v>
      </c>
      <c r="C46" s="262" t="s">
        <v>39</v>
      </c>
      <c r="D46" s="24">
        <v>2304</v>
      </c>
      <c r="E46" s="67" t="s">
        <v>80</v>
      </c>
      <c r="F46" s="24">
        <v>281153</v>
      </c>
      <c r="G46" s="1369"/>
      <c r="H46" s="1369"/>
      <c r="I46" s="1369"/>
    </row>
    <row r="47" spans="1:14" ht="18.75" customHeight="1" x14ac:dyDescent="0.2">
      <c r="A47" s="1181"/>
      <c r="B47" s="1167"/>
      <c r="C47" s="262" t="s">
        <v>39</v>
      </c>
      <c r="D47" s="24">
        <v>1304</v>
      </c>
      <c r="E47" s="67" t="s">
        <v>81</v>
      </c>
      <c r="F47" s="24">
        <v>451637</v>
      </c>
      <c r="G47" s="1369"/>
      <c r="H47" s="1369"/>
      <c r="I47" s="1369"/>
    </row>
    <row r="48" spans="1:14" ht="18.75" customHeight="1" x14ac:dyDescent="0.2">
      <c r="A48" s="36">
        <v>3.7</v>
      </c>
      <c r="B48" s="261" t="s">
        <v>82</v>
      </c>
      <c r="C48" s="262" t="s">
        <v>39</v>
      </c>
      <c r="D48" s="37">
        <v>52</v>
      </c>
      <c r="E48" s="67" t="s">
        <v>83</v>
      </c>
      <c r="F48" s="24">
        <f>145830+9102</f>
        <v>154932</v>
      </c>
      <c r="G48" s="1369"/>
      <c r="H48" s="1369"/>
      <c r="I48" s="1369"/>
    </row>
    <row r="49" spans="1:9" ht="18.75" customHeight="1" x14ac:dyDescent="0.2">
      <c r="A49" s="36">
        <v>3.8</v>
      </c>
      <c r="B49" s="261" t="s">
        <v>84</v>
      </c>
      <c r="C49" s="262" t="s">
        <v>39</v>
      </c>
      <c r="D49" s="37">
        <v>479</v>
      </c>
      <c r="E49" s="67" t="s">
        <v>85</v>
      </c>
      <c r="F49" s="24">
        <v>126840</v>
      </c>
      <c r="G49" s="1369"/>
      <c r="H49" s="1369"/>
      <c r="I49" s="1369"/>
    </row>
    <row r="50" spans="1:9" ht="18.75" customHeight="1" x14ac:dyDescent="0.2">
      <c r="A50" s="260">
        <v>4</v>
      </c>
      <c r="B50" s="261" t="s">
        <v>86</v>
      </c>
      <c r="C50" s="262" t="s">
        <v>39</v>
      </c>
      <c r="D50" s="24">
        <v>2695</v>
      </c>
      <c r="E50" s="84" t="s">
        <v>52</v>
      </c>
      <c r="F50" s="24">
        <v>915955</v>
      </c>
      <c r="G50" s="1369"/>
      <c r="H50" s="1369"/>
      <c r="I50" s="1369"/>
    </row>
    <row r="51" spans="1:9" ht="18.75" customHeight="1" x14ac:dyDescent="0.2">
      <c r="A51" s="260">
        <v>5</v>
      </c>
      <c r="B51" s="261" t="s">
        <v>812</v>
      </c>
      <c r="C51" s="413" t="s">
        <v>715</v>
      </c>
      <c r="D51" s="24">
        <v>4</v>
      </c>
      <c r="E51" s="84" t="s">
        <v>813</v>
      </c>
      <c r="F51" s="24">
        <v>9500</v>
      </c>
      <c r="G51" s="1369"/>
      <c r="H51" s="1369"/>
      <c r="I51" s="1369"/>
    </row>
    <row r="52" spans="1:9" ht="18.75" customHeight="1" x14ac:dyDescent="0.2">
      <c r="A52" s="1166">
        <v>6</v>
      </c>
      <c r="B52" s="1167" t="s">
        <v>814</v>
      </c>
      <c r="C52" s="413" t="s">
        <v>715</v>
      </c>
      <c r="D52" s="24">
        <v>10</v>
      </c>
      <c r="E52" s="84" t="s">
        <v>815</v>
      </c>
      <c r="F52" s="24">
        <v>150480</v>
      </c>
      <c r="G52" s="1369"/>
      <c r="H52" s="1369"/>
      <c r="I52" s="1369"/>
    </row>
    <row r="53" spans="1:9" ht="18.75" customHeight="1" x14ac:dyDescent="0.2">
      <c r="A53" s="1166"/>
      <c r="B53" s="1167"/>
      <c r="C53" s="262"/>
      <c r="D53" s="24">
        <v>7</v>
      </c>
      <c r="E53" s="84" t="s">
        <v>816</v>
      </c>
      <c r="F53" s="24">
        <v>20000</v>
      </c>
      <c r="G53" s="1369"/>
      <c r="H53" s="1369"/>
      <c r="I53" s="1369"/>
    </row>
    <row r="54" spans="1:9" ht="18.75" customHeight="1" x14ac:dyDescent="0.2">
      <c r="A54" s="1166"/>
      <c r="B54" s="1167"/>
      <c r="C54" s="262"/>
      <c r="D54" s="24">
        <v>7</v>
      </c>
      <c r="E54" s="84" t="s">
        <v>78</v>
      </c>
      <c r="F54" s="24">
        <v>38400</v>
      </c>
      <c r="G54" s="1369"/>
      <c r="H54" s="1369"/>
      <c r="I54" s="1369"/>
    </row>
    <row r="55" spans="1:9" ht="18.75" customHeight="1" x14ac:dyDescent="0.2">
      <c r="A55" s="1166">
        <v>7</v>
      </c>
      <c r="B55" s="1167" t="s">
        <v>87</v>
      </c>
      <c r="C55" s="1165" t="s">
        <v>39</v>
      </c>
      <c r="D55" s="37"/>
      <c r="E55" s="84"/>
      <c r="F55" s="23">
        <f>SUM(F56:F60)</f>
        <v>1631248</v>
      </c>
      <c r="G55" s="1369"/>
      <c r="H55" s="1369"/>
      <c r="I55" s="1369"/>
    </row>
    <row r="56" spans="1:9" ht="30" customHeight="1" x14ac:dyDescent="0.2">
      <c r="A56" s="1166"/>
      <c r="B56" s="1167"/>
      <c r="C56" s="1165"/>
      <c r="D56" s="37">
        <v>30</v>
      </c>
      <c r="E56" s="84" t="s">
        <v>799</v>
      </c>
      <c r="F56" s="24">
        <v>17500</v>
      </c>
      <c r="G56" s="1369"/>
      <c r="H56" s="1369"/>
      <c r="I56" s="1369"/>
    </row>
    <row r="57" spans="1:9" ht="26.25" customHeight="1" x14ac:dyDescent="0.2">
      <c r="A57" s="1166"/>
      <c r="B57" s="1167"/>
      <c r="C57" s="1165"/>
      <c r="D57" s="37">
        <v>84</v>
      </c>
      <c r="E57" s="84" t="s">
        <v>88</v>
      </c>
      <c r="F57" s="24">
        <v>17500</v>
      </c>
      <c r="G57" s="1369"/>
      <c r="H57" s="1369"/>
      <c r="I57" s="1369"/>
    </row>
    <row r="58" spans="1:9" ht="18.75" customHeight="1" x14ac:dyDescent="0.2">
      <c r="A58" s="1166"/>
      <c r="B58" s="1167"/>
      <c r="C58" s="1165"/>
      <c r="D58" s="37">
        <v>4</v>
      </c>
      <c r="E58" s="84" t="s">
        <v>89</v>
      </c>
      <c r="F58" s="24">
        <v>199325</v>
      </c>
      <c r="G58" s="1369"/>
      <c r="H58" s="1369"/>
      <c r="I58" s="1369"/>
    </row>
    <row r="59" spans="1:9" ht="18.75" customHeight="1" x14ac:dyDescent="0.2">
      <c r="A59" s="1166"/>
      <c r="B59" s="1167"/>
      <c r="C59" s="1165"/>
      <c r="D59" s="37">
        <v>36</v>
      </c>
      <c r="E59" s="84" t="s">
        <v>90</v>
      </c>
      <c r="F59" s="24">
        <v>1361923</v>
      </c>
      <c r="G59" s="1369"/>
      <c r="H59" s="1369"/>
      <c r="I59" s="1369"/>
    </row>
    <row r="60" spans="1:9" ht="18.75" customHeight="1" x14ac:dyDescent="0.2">
      <c r="A60" s="1166"/>
      <c r="B60" s="1167"/>
      <c r="C60" s="1165"/>
      <c r="D60" s="24">
        <v>575</v>
      </c>
      <c r="E60" s="84" t="s">
        <v>91</v>
      </c>
      <c r="F60" s="140">
        <v>35000</v>
      </c>
      <c r="G60" s="1369"/>
      <c r="H60" s="1369"/>
      <c r="I60" s="1369"/>
    </row>
    <row r="61" spans="1:9" ht="18.75" customHeight="1" x14ac:dyDescent="0.2">
      <c r="A61" s="1166">
        <v>8</v>
      </c>
      <c r="B61" s="1167" t="s">
        <v>77</v>
      </c>
      <c r="C61" s="1165" t="s">
        <v>39</v>
      </c>
      <c r="D61" s="269"/>
      <c r="E61" s="67"/>
      <c r="F61" s="38">
        <f>SUM(F62:F64)</f>
        <v>621410</v>
      </c>
      <c r="G61" s="1369"/>
      <c r="H61" s="1369"/>
      <c r="I61" s="1369"/>
    </row>
    <row r="62" spans="1:9" ht="18.75" customHeight="1" x14ac:dyDescent="0.2">
      <c r="A62" s="1166"/>
      <c r="B62" s="1167"/>
      <c r="C62" s="1165"/>
      <c r="D62" s="269">
        <v>2</v>
      </c>
      <c r="E62" s="67" t="s">
        <v>41</v>
      </c>
      <c r="F62" s="269">
        <v>458970</v>
      </c>
      <c r="G62" s="1369"/>
      <c r="H62" s="1369"/>
      <c r="I62" s="1369"/>
    </row>
    <row r="63" spans="1:9" ht="18.75" customHeight="1" x14ac:dyDescent="0.2">
      <c r="A63" s="1166"/>
      <c r="B63" s="1167"/>
      <c r="C63" s="1165"/>
      <c r="D63" s="269">
        <v>8</v>
      </c>
      <c r="E63" s="67" t="s">
        <v>800</v>
      </c>
      <c r="F63" s="269">
        <v>37440</v>
      </c>
      <c r="G63" s="1369"/>
      <c r="H63" s="1369"/>
      <c r="I63" s="1369"/>
    </row>
    <row r="64" spans="1:9" ht="18.75" customHeight="1" x14ac:dyDescent="0.2">
      <c r="A64" s="1166"/>
      <c r="B64" s="1167"/>
      <c r="C64" s="1165"/>
      <c r="D64" s="37">
        <v>255</v>
      </c>
      <c r="E64" s="67" t="s">
        <v>801</v>
      </c>
      <c r="F64" s="24">
        <v>125000</v>
      </c>
      <c r="G64" s="1369"/>
      <c r="H64" s="1369"/>
      <c r="I64" s="1369"/>
    </row>
    <row r="65" spans="1:9" ht="18.75" customHeight="1" x14ac:dyDescent="0.2">
      <c r="A65" s="1166">
        <v>9</v>
      </c>
      <c r="B65" s="1167" t="s">
        <v>92</v>
      </c>
      <c r="C65" s="1165" t="s">
        <v>39</v>
      </c>
      <c r="D65" s="269">
        <v>0</v>
      </c>
      <c r="E65" s="67"/>
      <c r="F65" s="38">
        <f>SUM(F66:F69)</f>
        <v>11000</v>
      </c>
      <c r="G65" s="1369"/>
      <c r="H65" s="1369"/>
      <c r="I65" s="1369"/>
    </row>
    <row r="66" spans="1:9" ht="18.75" customHeight="1" x14ac:dyDescent="0.2">
      <c r="A66" s="1166"/>
      <c r="B66" s="1167"/>
      <c r="C66" s="1165"/>
      <c r="D66" s="269">
        <v>950</v>
      </c>
      <c r="E66" s="67" t="s">
        <v>93</v>
      </c>
      <c r="F66" s="269">
        <v>0</v>
      </c>
      <c r="G66" s="1369"/>
      <c r="H66" s="1369"/>
      <c r="I66" s="1369"/>
    </row>
    <row r="67" spans="1:9" ht="18.75" customHeight="1" x14ac:dyDescent="0.2">
      <c r="A67" s="1166"/>
      <c r="B67" s="1167"/>
      <c r="C67" s="1165"/>
      <c r="D67" s="269">
        <v>4</v>
      </c>
      <c r="E67" s="67" t="s">
        <v>94</v>
      </c>
      <c r="F67" s="269">
        <v>8000</v>
      </c>
      <c r="G67" s="1369"/>
      <c r="H67" s="1369"/>
      <c r="I67" s="1369"/>
    </row>
    <row r="68" spans="1:9" ht="18.75" customHeight="1" x14ac:dyDescent="0.2">
      <c r="A68" s="1166"/>
      <c r="B68" s="1167"/>
      <c r="C68" s="1165"/>
      <c r="D68" s="37">
        <v>15</v>
      </c>
      <c r="E68" s="67" t="s">
        <v>66</v>
      </c>
      <c r="F68" s="24">
        <v>3000</v>
      </c>
      <c r="G68" s="1369"/>
      <c r="H68" s="1369"/>
      <c r="I68" s="1369"/>
    </row>
    <row r="69" spans="1:9" ht="18.75" customHeight="1" x14ac:dyDescent="0.2">
      <c r="A69" s="1166"/>
      <c r="B69" s="1167"/>
      <c r="C69" s="1165"/>
      <c r="D69" s="269">
        <v>2</v>
      </c>
      <c r="E69" s="67" t="s">
        <v>95</v>
      </c>
      <c r="F69" s="269">
        <v>0</v>
      </c>
      <c r="G69" s="1369"/>
      <c r="H69" s="1369"/>
      <c r="I69" s="1369"/>
    </row>
    <row r="70" spans="1:9" ht="18.75" customHeight="1" x14ac:dyDescent="0.2">
      <c r="A70" s="1166">
        <v>10</v>
      </c>
      <c r="B70" s="1167" t="s">
        <v>96</v>
      </c>
      <c r="C70" s="1165" t="s">
        <v>39</v>
      </c>
      <c r="D70" s="269">
        <v>0</v>
      </c>
      <c r="E70" s="67"/>
      <c r="F70" s="38">
        <f>SUM(F71:F73)</f>
        <v>2422950</v>
      </c>
      <c r="G70" s="1369"/>
      <c r="H70" s="1369"/>
      <c r="I70" s="1369"/>
    </row>
    <row r="71" spans="1:9" ht="18.75" customHeight="1" x14ac:dyDescent="0.2">
      <c r="A71" s="1166"/>
      <c r="B71" s="1167"/>
      <c r="C71" s="1165"/>
      <c r="D71" s="269">
        <v>12800</v>
      </c>
      <c r="E71" s="67" t="s">
        <v>93</v>
      </c>
      <c r="F71" s="269">
        <v>453881</v>
      </c>
      <c r="G71" s="1369"/>
      <c r="H71" s="1369"/>
      <c r="I71" s="1369"/>
    </row>
    <row r="72" spans="1:9" ht="18.75" customHeight="1" x14ac:dyDescent="0.2">
      <c r="A72" s="1166"/>
      <c r="B72" s="1167"/>
      <c r="C72" s="1165"/>
      <c r="D72" s="269">
        <v>33</v>
      </c>
      <c r="E72" s="67" t="s">
        <v>97</v>
      </c>
      <c r="F72" s="269">
        <v>492852</v>
      </c>
      <c r="G72" s="1369"/>
      <c r="H72" s="1369"/>
      <c r="I72" s="1369"/>
    </row>
    <row r="73" spans="1:9" ht="18.75" customHeight="1" x14ac:dyDescent="0.2">
      <c r="A73" s="1166"/>
      <c r="B73" s="1167"/>
      <c r="C73" s="1165"/>
      <c r="D73" s="24">
        <v>2223</v>
      </c>
      <c r="E73" s="67" t="s">
        <v>66</v>
      </c>
      <c r="F73" s="24">
        <v>1476217</v>
      </c>
      <c r="G73" s="1369"/>
      <c r="H73" s="1369"/>
      <c r="I73" s="1369"/>
    </row>
    <row r="74" spans="1:9" ht="18.75" customHeight="1" x14ac:dyDescent="0.2">
      <c r="A74" s="1166">
        <v>11</v>
      </c>
      <c r="B74" s="1167" t="s">
        <v>98</v>
      </c>
      <c r="C74" s="1165" t="s">
        <v>39</v>
      </c>
      <c r="D74" s="269">
        <v>0</v>
      </c>
      <c r="E74" s="67"/>
      <c r="F74" s="38">
        <f>SUM(F75:F82)</f>
        <v>442224</v>
      </c>
      <c r="G74" s="1369"/>
      <c r="H74" s="1369"/>
      <c r="I74" s="1369"/>
    </row>
    <row r="75" spans="1:9" ht="18.75" customHeight="1" x14ac:dyDescent="0.2">
      <c r="A75" s="1166"/>
      <c r="B75" s="1167"/>
      <c r="C75" s="1165"/>
      <c r="D75" s="269">
        <v>68</v>
      </c>
      <c r="E75" s="67" t="s">
        <v>99</v>
      </c>
      <c r="F75" s="269">
        <v>442224</v>
      </c>
      <c r="G75" s="1369"/>
      <c r="H75" s="1369"/>
      <c r="I75" s="1369"/>
    </row>
    <row r="76" spans="1:9" ht="18.75" customHeight="1" x14ac:dyDescent="0.2">
      <c r="A76" s="1166"/>
      <c r="B76" s="1167"/>
      <c r="C76" s="1165"/>
      <c r="D76" s="269">
        <v>0</v>
      </c>
      <c r="E76" s="67" t="s">
        <v>100</v>
      </c>
      <c r="F76" s="269">
        <v>0</v>
      </c>
      <c r="G76" s="1369"/>
      <c r="H76" s="1369"/>
      <c r="I76" s="1369"/>
    </row>
    <row r="77" spans="1:9" ht="18.75" customHeight="1" x14ac:dyDescent="0.2">
      <c r="A77" s="1166"/>
      <c r="B77" s="1167"/>
      <c r="C77" s="1165"/>
      <c r="D77" s="269"/>
      <c r="E77" s="67" t="s">
        <v>802</v>
      </c>
      <c r="F77" s="269">
        <v>0</v>
      </c>
      <c r="G77" s="1369"/>
      <c r="H77" s="1369"/>
      <c r="I77" s="1369"/>
    </row>
    <row r="78" spans="1:9" ht="18.75" customHeight="1" x14ac:dyDescent="0.2">
      <c r="A78" s="1166"/>
      <c r="B78" s="1167"/>
      <c r="C78" s="1165"/>
      <c r="D78" s="269"/>
      <c r="E78" s="67" t="s">
        <v>803</v>
      </c>
      <c r="F78" s="269">
        <v>0</v>
      </c>
      <c r="G78" s="1369"/>
      <c r="H78" s="1369"/>
      <c r="I78" s="1369"/>
    </row>
    <row r="79" spans="1:9" ht="18.75" customHeight="1" x14ac:dyDescent="0.2">
      <c r="A79" s="1166"/>
      <c r="B79" s="1167"/>
      <c r="C79" s="1165"/>
      <c r="D79" s="269"/>
      <c r="E79" s="67" t="s">
        <v>804</v>
      </c>
      <c r="F79" s="269">
        <v>0</v>
      </c>
      <c r="G79" s="1369"/>
      <c r="H79" s="1369"/>
      <c r="I79" s="1369"/>
    </row>
    <row r="80" spans="1:9" ht="18.75" customHeight="1" x14ac:dyDescent="0.2">
      <c r="A80" s="1166"/>
      <c r="B80" s="1167"/>
      <c r="C80" s="1165"/>
      <c r="D80" s="269"/>
      <c r="E80" s="67" t="s">
        <v>805</v>
      </c>
      <c r="F80" s="269">
        <v>0</v>
      </c>
      <c r="G80" s="1369"/>
      <c r="H80" s="1369"/>
      <c r="I80" s="1369"/>
    </row>
    <row r="81" spans="1:9" ht="18.75" customHeight="1" x14ac:dyDescent="0.2">
      <c r="A81" s="1166"/>
      <c r="B81" s="1167"/>
      <c r="C81" s="1165"/>
      <c r="D81" s="269"/>
      <c r="E81" s="67" t="s">
        <v>97</v>
      </c>
      <c r="F81" s="269">
        <v>0</v>
      </c>
      <c r="G81" s="1369"/>
      <c r="H81" s="1369"/>
      <c r="I81" s="1369"/>
    </row>
    <row r="82" spans="1:9" ht="18.75" customHeight="1" x14ac:dyDescent="0.2">
      <c r="A82" s="1166"/>
      <c r="B82" s="1167"/>
      <c r="C82" s="1165"/>
      <c r="D82" s="269"/>
      <c r="E82" s="67" t="s">
        <v>66</v>
      </c>
      <c r="F82" s="269">
        <v>0</v>
      </c>
      <c r="G82" s="1369"/>
      <c r="H82" s="1369"/>
      <c r="I82" s="1369"/>
    </row>
    <row r="83" spans="1:9" ht="15.75" customHeight="1" x14ac:dyDescent="0.2">
      <c r="A83" s="1166">
        <v>12</v>
      </c>
      <c r="B83" s="1167" t="s">
        <v>101</v>
      </c>
      <c r="C83" s="1165" t="s">
        <v>39</v>
      </c>
      <c r="D83" s="269">
        <v>0</v>
      </c>
      <c r="E83" s="67"/>
      <c r="F83" s="38">
        <f>SUM(F84:F86)</f>
        <v>506456</v>
      </c>
      <c r="G83" s="1369"/>
      <c r="H83" s="1369"/>
      <c r="I83" s="1369"/>
    </row>
    <row r="84" spans="1:9" ht="15" customHeight="1" x14ac:dyDescent="0.2">
      <c r="A84" s="1166"/>
      <c r="B84" s="1167"/>
      <c r="C84" s="1165"/>
      <c r="D84" s="269">
        <v>3800</v>
      </c>
      <c r="E84" s="67" t="s">
        <v>93</v>
      </c>
      <c r="F84" s="269">
        <v>193677</v>
      </c>
      <c r="G84" s="1369"/>
      <c r="H84" s="1369"/>
      <c r="I84" s="1369"/>
    </row>
    <row r="85" spans="1:9" ht="13.5" customHeight="1" x14ac:dyDescent="0.2">
      <c r="A85" s="1166"/>
      <c r="B85" s="1167"/>
      <c r="C85" s="1165"/>
      <c r="D85" s="269">
        <v>7</v>
      </c>
      <c r="E85" s="67" t="s">
        <v>97</v>
      </c>
      <c r="F85" s="269">
        <v>60470</v>
      </c>
      <c r="G85" s="1369"/>
      <c r="H85" s="1369"/>
      <c r="I85" s="1369"/>
    </row>
    <row r="86" spans="1:9" ht="15" customHeight="1" x14ac:dyDescent="0.2">
      <c r="A86" s="1166"/>
      <c r="B86" s="1167"/>
      <c r="C86" s="1165"/>
      <c r="D86" s="269">
        <v>433</v>
      </c>
      <c r="E86" s="67" t="s">
        <v>66</v>
      </c>
      <c r="F86" s="269">
        <v>252309</v>
      </c>
      <c r="G86" s="1369"/>
      <c r="H86" s="1369"/>
      <c r="I86" s="1369"/>
    </row>
    <row r="87" spans="1:9" ht="18.75" customHeight="1" x14ac:dyDescent="0.2">
      <c r="A87" s="1166">
        <v>13</v>
      </c>
      <c r="B87" s="1167" t="s">
        <v>102</v>
      </c>
      <c r="C87" s="1165" t="s">
        <v>39</v>
      </c>
      <c r="D87" s="269">
        <v>0</v>
      </c>
      <c r="E87" s="67"/>
      <c r="F87" s="38">
        <f>SUM(F88:F90)</f>
        <v>3154732</v>
      </c>
      <c r="G87" s="1369"/>
      <c r="H87" s="1369"/>
      <c r="I87" s="1369"/>
    </row>
    <row r="88" spans="1:9" ht="18.75" customHeight="1" x14ac:dyDescent="0.2">
      <c r="A88" s="1166"/>
      <c r="B88" s="1167"/>
      <c r="C88" s="1165"/>
      <c r="D88" s="269">
        <v>66500</v>
      </c>
      <c r="E88" s="67" t="s">
        <v>93</v>
      </c>
      <c r="F88" s="269">
        <v>972886</v>
      </c>
      <c r="G88" s="1369"/>
      <c r="H88" s="1369"/>
      <c r="I88" s="1369"/>
    </row>
    <row r="89" spans="1:9" ht="18.75" customHeight="1" x14ac:dyDescent="0.2">
      <c r="A89" s="1166"/>
      <c r="B89" s="1167"/>
      <c r="C89" s="1165"/>
      <c r="D89" s="269">
        <v>59</v>
      </c>
      <c r="E89" s="67" t="s">
        <v>97</v>
      </c>
      <c r="F89" s="269">
        <v>1193822</v>
      </c>
      <c r="G89" s="1369"/>
      <c r="H89" s="1369"/>
      <c r="I89" s="1369"/>
    </row>
    <row r="90" spans="1:9" ht="18.75" customHeight="1" x14ac:dyDescent="0.2">
      <c r="A90" s="1166"/>
      <c r="B90" s="1167"/>
      <c r="C90" s="1165"/>
      <c r="D90" s="24">
        <v>1437</v>
      </c>
      <c r="E90" s="67" t="s">
        <v>66</v>
      </c>
      <c r="F90" s="24">
        <v>988024</v>
      </c>
      <c r="G90" s="1369"/>
      <c r="H90" s="1369"/>
      <c r="I90" s="1369"/>
    </row>
    <row r="91" spans="1:9" ht="18.75" customHeight="1" x14ac:dyDescent="0.2">
      <c r="A91" s="1166">
        <v>14</v>
      </c>
      <c r="B91" s="1167" t="s">
        <v>103</v>
      </c>
      <c r="C91" s="1165" t="s">
        <v>39</v>
      </c>
      <c r="D91" s="269">
        <v>0</v>
      </c>
      <c r="E91" s="67"/>
      <c r="F91" s="38">
        <f>SUM(F92:F94)</f>
        <v>338587</v>
      </c>
      <c r="G91" s="1369"/>
      <c r="H91" s="1369"/>
      <c r="I91" s="1369"/>
    </row>
    <row r="92" spans="1:9" ht="18.75" customHeight="1" x14ac:dyDescent="0.2">
      <c r="A92" s="1166"/>
      <c r="B92" s="1167"/>
      <c r="C92" s="1165"/>
      <c r="D92" s="269">
        <v>2</v>
      </c>
      <c r="E92" s="67" t="s">
        <v>73</v>
      </c>
      <c r="F92" s="269">
        <v>112862</v>
      </c>
      <c r="G92" s="1369"/>
      <c r="H92" s="1369"/>
      <c r="I92" s="1369"/>
    </row>
    <row r="93" spans="1:9" ht="18.75" customHeight="1" x14ac:dyDescent="0.2">
      <c r="A93" s="1166"/>
      <c r="B93" s="1167"/>
      <c r="C93" s="1165"/>
      <c r="D93" s="269">
        <v>16</v>
      </c>
      <c r="E93" s="67" t="s">
        <v>97</v>
      </c>
      <c r="F93" s="269">
        <v>112862</v>
      </c>
      <c r="G93" s="1369"/>
      <c r="H93" s="1369"/>
      <c r="I93" s="1369"/>
    </row>
    <row r="94" spans="1:9" ht="18.75" customHeight="1" x14ac:dyDescent="0.2">
      <c r="A94" s="1166"/>
      <c r="B94" s="1167"/>
      <c r="C94" s="1165"/>
      <c r="D94" s="269">
        <v>180</v>
      </c>
      <c r="E94" s="67" t="s">
        <v>66</v>
      </c>
      <c r="F94" s="269">
        <v>112863</v>
      </c>
      <c r="G94" s="1369"/>
      <c r="H94" s="1369"/>
      <c r="I94" s="1369"/>
    </row>
    <row r="95" spans="1:9" ht="18.75" customHeight="1" x14ac:dyDescent="0.2">
      <c r="A95" s="1166">
        <v>15</v>
      </c>
      <c r="B95" s="1167" t="s">
        <v>104</v>
      </c>
      <c r="C95" s="1165" t="s">
        <v>39</v>
      </c>
      <c r="D95" s="269">
        <v>0</v>
      </c>
      <c r="E95" s="67"/>
      <c r="F95" s="38">
        <f>SUM(F96:F98)</f>
        <v>110361</v>
      </c>
      <c r="G95" s="1369"/>
      <c r="H95" s="1369"/>
      <c r="I95" s="1369"/>
    </row>
    <row r="96" spans="1:9" ht="18.75" customHeight="1" x14ac:dyDescent="0.2">
      <c r="A96" s="1166"/>
      <c r="B96" s="1167"/>
      <c r="C96" s="1165"/>
      <c r="D96" s="269">
        <v>1</v>
      </c>
      <c r="E96" s="67" t="s">
        <v>73</v>
      </c>
      <c r="F96" s="269">
        <v>36787</v>
      </c>
      <c r="G96" s="1369"/>
      <c r="H96" s="1369"/>
      <c r="I96" s="1369"/>
    </row>
    <row r="97" spans="1:9" ht="18.75" customHeight="1" x14ac:dyDescent="0.2">
      <c r="A97" s="1166"/>
      <c r="B97" s="1167"/>
      <c r="C97" s="1165"/>
      <c r="D97" s="269">
        <v>5</v>
      </c>
      <c r="E97" s="67" t="s">
        <v>97</v>
      </c>
      <c r="F97" s="269">
        <v>36787</v>
      </c>
      <c r="G97" s="1369"/>
      <c r="H97" s="1369"/>
      <c r="I97" s="1369"/>
    </row>
    <row r="98" spans="1:9" ht="18.75" customHeight="1" x14ac:dyDescent="0.2">
      <c r="A98" s="1166"/>
      <c r="B98" s="1167"/>
      <c r="C98" s="1165"/>
      <c r="D98" s="269">
        <v>22</v>
      </c>
      <c r="E98" s="67" t="s">
        <v>66</v>
      </c>
      <c r="F98" s="269">
        <v>36787</v>
      </c>
      <c r="G98" s="1369"/>
      <c r="H98" s="1369"/>
      <c r="I98" s="1369"/>
    </row>
    <row r="99" spans="1:9" ht="18.75" customHeight="1" x14ac:dyDescent="0.2">
      <c r="A99" s="260">
        <v>16</v>
      </c>
      <c r="B99" s="261" t="s">
        <v>105</v>
      </c>
      <c r="C99" s="262" t="s">
        <v>39</v>
      </c>
      <c r="D99" s="269">
        <v>13601</v>
      </c>
      <c r="E99" s="67" t="s">
        <v>106</v>
      </c>
      <c r="F99" s="38">
        <v>37294099</v>
      </c>
      <c r="G99" s="1369"/>
      <c r="H99" s="1369"/>
      <c r="I99" s="1369"/>
    </row>
    <row r="100" spans="1:9" ht="27.75" customHeight="1" x14ac:dyDescent="0.2">
      <c r="A100" s="260">
        <v>17</v>
      </c>
      <c r="B100" s="261" t="s">
        <v>807</v>
      </c>
      <c r="C100" s="262" t="s">
        <v>39</v>
      </c>
      <c r="D100" s="269">
        <v>70</v>
      </c>
      <c r="E100" s="67" t="s">
        <v>806</v>
      </c>
      <c r="F100" s="38">
        <v>13500</v>
      </c>
      <c r="G100" s="1369"/>
      <c r="H100" s="1369"/>
      <c r="I100" s="1369"/>
    </row>
    <row r="101" spans="1:9" ht="27.75" customHeight="1" x14ac:dyDescent="0.2">
      <c r="A101" s="260">
        <v>18</v>
      </c>
      <c r="B101" s="261" t="s">
        <v>808</v>
      </c>
      <c r="C101" s="262" t="s">
        <v>39</v>
      </c>
      <c r="D101" s="269">
        <v>8</v>
      </c>
      <c r="E101" s="67" t="s">
        <v>806</v>
      </c>
      <c r="F101" s="38">
        <v>22500</v>
      </c>
      <c r="G101" s="1369"/>
      <c r="H101" s="1369"/>
      <c r="I101" s="1369"/>
    </row>
    <row r="102" spans="1:9" ht="25.5" customHeight="1" x14ac:dyDescent="0.2">
      <c r="A102" s="260">
        <v>19</v>
      </c>
      <c r="B102" s="261" t="s">
        <v>107</v>
      </c>
      <c r="C102" s="274" t="s">
        <v>39</v>
      </c>
      <c r="D102" s="269">
        <v>300</v>
      </c>
      <c r="E102" s="84" t="s">
        <v>108</v>
      </c>
      <c r="F102" s="38">
        <v>719718</v>
      </c>
      <c r="G102" s="1369"/>
      <c r="H102" s="1369"/>
      <c r="I102" s="1369"/>
    </row>
    <row r="103" spans="1:9" ht="25.5" customHeight="1" x14ac:dyDescent="0.2">
      <c r="A103" s="260">
        <v>20</v>
      </c>
      <c r="B103" s="261" t="s">
        <v>109</v>
      </c>
      <c r="C103" s="274" t="s">
        <v>39</v>
      </c>
      <c r="D103" s="269">
        <v>118</v>
      </c>
      <c r="E103" s="84" t="s">
        <v>108</v>
      </c>
      <c r="F103" s="38">
        <v>32091</v>
      </c>
      <c r="G103" s="1369"/>
      <c r="H103" s="1369"/>
      <c r="I103" s="1369"/>
    </row>
    <row r="104" spans="1:9" ht="18.75" customHeight="1" x14ac:dyDescent="0.2">
      <c r="A104" s="1166">
        <v>21</v>
      </c>
      <c r="B104" s="1167" t="s">
        <v>110</v>
      </c>
      <c r="C104" s="1165" t="s">
        <v>39</v>
      </c>
      <c r="D104" s="34">
        <v>0</v>
      </c>
      <c r="E104" s="159"/>
      <c r="F104" s="39">
        <f>SUM(F105:F106)</f>
        <v>85725304</v>
      </c>
      <c r="G104" s="1369"/>
      <c r="H104" s="1369"/>
      <c r="I104" s="1369"/>
    </row>
    <row r="105" spans="1:9" ht="18.75" customHeight="1" x14ac:dyDescent="0.2">
      <c r="A105" s="1166"/>
      <c r="B105" s="1167"/>
      <c r="C105" s="1165"/>
      <c r="D105" s="269">
        <v>1095</v>
      </c>
      <c r="E105" s="84" t="s">
        <v>73</v>
      </c>
      <c r="F105" s="269">
        <v>40156728</v>
      </c>
      <c r="G105" s="1370"/>
      <c r="H105" s="1369"/>
      <c r="I105" s="1369"/>
    </row>
    <row r="106" spans="1:9" ht="18.75" customHeight="1" x14ac:dyDescent="0.2">
      <c r="A106" s="1166"/>
      <c r="B106" s="1167"/>
      <c r="C106" s="1165"/>
      <c r="D106" s="269">
        <v>20000</v>
      </c>
      <c r="E106" s="84" t="s">
        <v>97</v>
      </c>
      <c r="F106" s="269">
        <v>45568576</v>
      </c>
      <c r="G106" s="1370"/>
      <c r="H106" s="1369"/>
      <c r="I106" s="1369"/>
    </row>
    <row r="107" spans="1:9" ht="18.75" customHeight="1" x14ac:dyDescent="0.2">
      <c r="A107" s="1166">
        <v>22</v>
      </c>
      <c r="B107" s="1167" t="s">
        <v>111</v>
      </c>
      <c r="C107" s="1165" t="s">
        <v>39</v>
      </c>
      <c r="D107" s="34">
        <v>0</v>
      </c>
      <c r="E107" s="159"/>
      <c r="F107" s="39">
        <f>SUM(F108:F109)</f>
        <v>301755786</v>
      </c>
      <c r="G107" s="1369"/>
      <c r="H107" s="1369"/>
      <c r="I107" s="1369"/>
    </row>
    <row r="108" spans="1:9" ht="18.75" customHeight="1" x14ac:dyDescent="0.2">
      <c r="A108" s="1166"/>
      <c r="B108" s="1167"/>
      <c r="C108" s="1165"/>
      <c r="D108" s="269">
        <v>31874</v>
      </c>
      <c r="E108" s="84" t="s">
        <v>73</v>
      </c>
      <c r="F108" s="269">
        <f>211302636-7905726</f>
        <v>203396910</v>
      </c>
      <c r="G108" s="1371"/>
      <c r="H108" s="1369"/>
      <c r="I108" s="1369"/>
    </row>
    <row r="109" spans="1:9" ht="18.75" customHeight="1" x14ac:dyDescent="0.2">
      <c r="A109" s="1166"/>
      <c r="B109" s="1167"/>
      <c r="C109" s="1165"/>
      <c r="D109" s="269">
        <v>68786</v>
      </c>
      <c r="E109" s="84" t="s">
        <v>97</v>
      </c>
      <c r="F109" s="269">
        <v>98358876</v>
      </c>
      <c r="G109" s="1371"/>
      <c r="H109" s="1369"/>
      <c r="I109" s="1369"/>
    </row>
    <row r="110" spans="1:9" ht="18.75" customHeight="1" x14ac:dyDescent="0.2">
      <c r="A110" s="1166">
        <v>23</v>
      </c>
      <c r="B110" s="1167" t="s">
        <v>112</v>
      </c>
      <c r="C110" s="1165" t="s">
        <v>39</v>
      </c>
      <c r="D110" s="34">
        <v>0</v>
      </c>
      <c r="E110" s="159"/>
      <c r="F110" s="39">
        <f>SUM(F111:F112)</f>
        <v>136910549</v>
      </c>
      <c r="G110" s="1369"/>
      <c r="H110" s="1369"/>
      <c r="I110" s="1369"/>
    </row>
    <row r="111" spans="1:9" ht="18.75" customHeight="1" x14ac:dyDescent="0.2">
      <c r="A111" s="1166"/>
      <c r="B111" s="1167"/>
      <c r="C111" s="1165"/>
      <c r="D111" s="269">
        <v>71728</v>
      </c>
      <c r="E111" s="84" t="s">
        <v>73</v>
      </c>
      <c r="F111" s="269">
        <f>84793017-7905726</f>
        <v>76887291</v>
      </c>
      <c r="G111" s="1370"/>
      <c r="H111" s="1369"/>
      <c r="I111" s="1369"/>
    </row>
    <row r="112" spans="1:9" ht="18.75" customHeight="1" x14ac:dyDescent="0.2">
      <c r="A112" s="1166"/>
      <c r="B112" s="1167"/>
      <c r="C112" s="1165"/>
      <c r="D112" s="269">
        <v>73657</v>
      </c>
      <c r="E112" s="84" t="s">
        <v>97</v>
      </c>
      <c r="F112" s="269">
        <v>60023258</v>
      </c>
      <c r="G112" s="1370"/>
      <c r="H112" s="1369"/>
      <c r="I112" s="1369"/>
    </row>
    <row r="113" spans="1:9" ht="18.75" customHeight="1" x14ac:dyDescent="0.2">
      <c r="A113" s="1166">
        <v>24</v>
      </c>
      <c r="B113" s="1167" t="s">
        <v>114</v>
      </c>
      <c r="C113" s="1165" t="s">
        <v>39</v>
      </c>
      <c r="D113" s="34">
        <v>0</v>
      </c>
      <c r="E113" s="84"/>
      <c r="F113" s="39">
        <f>SUM(F114:F116)</f>
        <v>1436347</v>
      </c>
      <c r="G113" s="1369"/>
      <c r="H113" s="1369"/>
      <c r="I113" s="1369"/>
    </row>
    <row r="114" spans="1:9" ht="18.75" customHeight="1" x14ac:dyDescent="0.2">
      <c r="A114" s="1166"/>
      <c r="B114" s="1167"/>
      <c r="C114" s="1165"/>
      <c r="D114" s="269">
        <v>1243</v>
      </c>
      <c r="E114" s="84" t="s">
        <v>113</v>
      </c>
      <c r="F114" s="269">
        <v>1106543</v>
      </c>
      <c r="G114" s="1369"/>
      <c r="H114" s="1369"/>
      <c r="I114" s="1369"/>
    </row>
    <row r="115" spans="1:9" ht="18.75" customHeight="1" x14ac:dyDescent="0.2">
      <c r="A115" s="1166"/>
      <c r="B115" s="1167"/>
      <c r="C115" s="1165"/>
      <c r="D115" s="269">
        <v>600</v>
      </c>
      <c r="E115" s="84" t="s">
        <v>97</v>
      </c>
      <c r="F115" s="269">
        <v>303938</v>
      </c>
      <c r="G115" s="1369"/>
      <c r="H115" s="1369"/>
      <c r="I115" s="1369"/>
    </row>
    <row r="116" spans="1:9" ht="18.75" customHeight="1" x14ac:dyDescent="0.2">
      <c r="A116" s="1166"/>
      <c r="B116" s="1167"/>
      <c r="C116" s="1165"/>
      <c r="D116" s="269">
        <v>8895</v>
      </c>
      <c r="E116" s="84" t="s">
        <v>66</v>
      </c>
      <c r="F116" s="269">
        <v>25866</v>
      </c>
      <c r="G116" s="1369"/>
      <c r="H116" s="1369"/>
      <c r="I116" s="1369"/>
    </row>
    <row r="117" spans="1:9" ht="18.75" customHeight="1" x14ac:dyDescent="0.2">
      <c r="A117" s="1166">
        <v>25</v>
      </c>
      <c r="B117" s="1167" t="s">
        <v>809</v>
      </c>
      <c r="C117" s="1165" t="s">
        <v>39</v>
      </c>
      <c r="D117" s="34"/>
      <c r="E117" s="84"/>
      <c r="F117" s="39">
        <f>SUM(F118:F120)</f>
        <v>3694422</v>
      </c>
      <c r="G117" s="1369"/>
      <c r="H117" s="1369"/>
      <c r="I117" s="1369"/>
    </row>
    <row r="118" spans="1:9" ht="18.75" customHeight="1" x14ac:dyDescent="0.2">
      <c r="A118" s="1166"/>
      <c r="B118" s="1167"/>
      <c r="C118" s="1165"/>
      <c r="D118" s="269">
        <v>2818</v>
      </c>
      <c r="E118" s="84" t="s">
        <v>113</v>
      </c>
      <c r="F118" s="1168">
        <v>3694422</v>
      </c>
      <c r="G118" s="1369"/>
      <c r="H118" s="1369"/>
      <c r="I118" s="1369"/>
    </row>
    <row r="119" spans="1:9" ht="18.75" customHeight="1" x14ac:dyDescent="0.2">
      <c r="A119" s="1166"/>
      <c r="B119" s="1167"/>
      <c r="C119" s="1165"/>
      <c r="D119" s="269">
        <v>1909</v>
      </c>
      <c r="E119" s="84" t="s">
        <v>97</v>
      </c>
      <c r="F119" s="1168"/>
      <c r="G119" s="1369"/>
      <c r="H119" s="1369"/>
      <c r="I119" s="1369"/>
    </row>
    <row r="120" spans="1:9" ht="18.75" customHeight="1" x14ac:dyDescent="0.2">
      <c r="A120" s="1166"/>
      <c r="B120" s="1167"/>
      <c r="C120" s="1165"/>
      <c r="D120" s="269">
        <v>34143</v>
      </c>
      <c r="E120" s="84" t="s">
        <v>66</v>
      </c>
      <c r="F120" s="1168"/>
      <c r="G120" s="1369"/>
      <c r="H120" s="1369"/>
      <c r="I120" s="1369"/>
    </row>
    <row r="121" spans="1:9" ht="18.75" customHeight="1" x14ac:dyDescent="0.2">
      <c r="A121" s="260">
        <v>26</v>
      </c>
      <c r="B121" s="261" t="s">
        <v>244</v>
      </c>
      <c r="C121" s="262" t="s">
        <v>39</v>
      </c>
      <c r="D121" s="269">
        <v>536</v>
      </c>
      <c r="E121" s="84" t="s">
        <v>97</v>
      </c>
      <c r="F121" s="38">
        <v>6647233</v>
      </c>
      <c r="G121" s="1369"/>
      <c r="H121" s="1369"/>
      <c r="I121" s="1369"/>
    </row>
    <row r="122" spans="1:9" ht="18.75" customHeight="1" x14ac:dyDescent="0.2">
      <c r="A122" s="260">
        <v>27</v>
      </c>
      <c r="B122" s="261" t="s">
        <v>133</v>
      </c>
      <c r="C122" s="262" t="s">
        <v>39</v>
      </c>
      <c r="D122" s="269">
        <v>700</v>
      </c>
      <c r="E122" s="84" t="s">
        <v>97</v>
      </c>
      <c r="F122" s="38">
        <v>23600</v>
      </c>
      <c r="G122" s="1369"/>
      <c r="H122" s="1369"/>
      <c r="I122" s="1369"/>
    </row>
    <row r="123" spans="1:9" ht="18.75" customHeight="1" x14ac:dyDescent="0.2">
      <c r="A123" s="260">
        <v>28</v>
      </c>
      <c r="B123" s="261" t="s">
        <v>134</v>
      </c>
      <c r="C123" s="262" t="s">
        <v>39</v>
      </c>
      <c r="D123" s="269">
        <v>443</v>
      </c>
      <c r="E123" s="84" t="s">
        <v>97</v>
      </c>
      <c r="F123" s="38">
        <v>17600</v>
      </c>
      <c r="G123" s="1369"/>
      <c r="H123" s="1369"/>
      <c r="I123" s="1369"/>
    </row>
    <row r="124" spans="1:9" ht="18.75" customHeight="1" x14ac:dyDescent="0.2">
      <c r="A124" s="1166">
        <v>29</v>
      </c>
      <c r="B124" s="1167" t="s">
        <v>115</v>
      </c>
      <c r="C124" s="1165" t="s">
        <v>39</v>
      </c>
      <c r="D124" s="269">
        <v>0</v>
      </c>
      <c r="E124" s="84"/>
      <c r="F124" s="39">
        <f>+F125</f>
        <v>565332</v>
      </c>
      <c r="G124" s="1369"/>
      <c r="H124" s="1369"/>
      <c r="I124" s="1369"/>
    </row>
    <row r="125" spans="1:9" ht="18.75" customHeight="1" x14ac:dyDescent="0.2">
      <c r="A125" s="1166"/>
      <c r="B125" s="1167"/>
      <c r="C125" s="1165"/>
      <c r="D125" s="269">
        <v>243</v>
      </c>
      <c r="E125" s="84" t="s">
        <v>73</v>
      </c>
      <c r="F125" s="1168">
        <v>565332</v>
      </c>
      <c r="G125" s="1369"/>
      <c r="H125" s="1369"/>
      <c r="I125" s="1369"/>
    </row>
    <row r="126" spans="1:9" ht="18.75" customHeight="1" x14ac:dyDescent="0.2">
      <c r="A126" s="1166"/>
      <c r="B126" s="1167"/>
      <c r="C126" s="1165"/>
      <c r="D126" s="269">
        <v>210</v>
      </c>
      <c r="E126" s="84" t="s">
        <v>91</v>
      </c>
      <c r="F126" s="1168"/>
      <c r="G126" s="1369"/>
      <c r="H126" s="1369"/>
      <c r="I126" s="1369"/>
    </row>
    <row r="127" spans="1:9" ht="18.75" customHeight="1" x14ac:dyDescent="0.2">
      <c r="A127" s="1166">
        <v>30</v>
      </c>
      <c r="B127" s="1167" t="s">
        <v>116</v>
      </c>
      <c r="C127" s="1165" t="s">
        <v>39</v>
      </c>
      <c r="D127" s="269">
        <v>0</v>
      </c>
      <c r="E127" s="84"/>
      <c r="F127" s="38">
        <f>SUM(F128:F129)</f>
        <v>4353029</v>
      </c>
      <c r="G127" s="1369"/>
      <c r="H127" s="1369"/>
      <c r="I127" s="1369"/>
    </row>
    <row r="128" spans="1:9" ht="18.75" customHeight="1" x14ac:dyDescent="0.2">
      <c r="A128" s="1166"/>
      <c r="B128" s="1167"/>
      <c r="C128" s="1165"/>
      <c r="D128" s="269">
        <v>460451</v>
      </c>
      <c r="E128" s="84" t="s">
        <v>73</v>
      </c>
      <c r="F128" s="269">
        <v>3525031</v>
      </c>
      <c r="G128" s="1369"/>
      <c r="H128" s="1369"/>
      <c r="I128" s="1369"/>
    </row>
    <row r="129" spans="1:9" ht="18.75" customHeight="1" x14ac:dyDescent="0.2">
      <c r="A129" s="1166"/>
      <c r="B129" s="1167"/>
      <c r="C129" s="1165"/>
      <c r="D129" s="269">
        <v>473</v>
      </c>
      <c r="E129" s="84" t="s">
        <v>91</v>
      </c>
      <c r="F129" s="269">
        <v>827998</v>
      </c>
      <c r="G129" s="1369"/>
      <c r="H129" s="1369"/>
      <c r="I129" s="1369"/>
    </row>
    <row r="130" spans="1:9" ht="18.75" customHeight="1" x14ac:dyDescent="0.2">
      <c r="A130" s="1166">
        <v>31</v>
      </c>
      <c r="B130" s="1167" t="s">
        <v>117</v>
      </c>
      <c r="C130" s="1165" t="s">
        <v>39</v>
      </c>
      <c r="D130" s="34"/>
      <c r="E130" s="67"/>
      <c r="F130" s="39">
        <f>SUM(F131:F132)</f>
        <v>269088</v>
      </c>
      <c r="G130" s="1369"/>
      <c r="H130" s="1369"/>
      <c r="I130" s="1369"/>
    </row>
    <row r="131" spans="1:9" ht="18.75" customHeight="1" x14ac:dyDescent="0.2">
      <c r="A131" s="1166"/>
      <c r="B131" s="1167"/>
      <c r="C131" s="1165"/>
      <c r="D131" s="269">
        <v>29775</v>
      </c>
      <c r="E131" s="67" t="s">
        <v>118</v>
      </c>
      <c r="F131" s="269">
        <v>268064</v>
      </c>
      <c r="G131" s="1369"/>
      <c r="H131" s="1369"/>
      <c r="I131" s="1369"/>
    </row>
    <row r="132" spans="1:9" ht="18.75" customHeight="1" x14ac:dyDescent="0.2">
      <c r="A132" s="1166"/>
      <c r="B132" s="1167"/>
      <c r="C132" s="1165"/>
      <c r="D132" s="269">
        <v>446</v>
      </c>
      <c r="E132" s="67" t="s">
        <v>73</v>
      </c>
      <c r="F132" s="269">
        <v>1024</v>
      </c>
      <c r="G132" s="615"/>
      <c r="H132" s="615"/>
      <c r="I132" s="615"/>
    </row>
    <row r="133" spans="1:9" ht="18.75" customHeight="1" x14ac:dyDescent="0.2">
      <c r="A133" s="1166">
        <v>32</v>
      </c>
      <c r="B133" s="1167" t="s">
        <v>119</v>
      </c>
      <c r="C133" s="1165" t="s">
        <v>39</v>
      </c>
      <c r="D133" s="34">
        <v>0</v>
      </c>
      <c r="E133" s="67"/>
      <c r="F133" s="39">
        <f>SUM(F134:F135)</f>
        <v>804002</v>
      </c>
      <c r="G133" s="615"/>
      <c r="H133" s="615"/>
      <c r="I133" s="615"/>
    </row>
    <row r="134" spans="1:9" ht="18.75" customHeight="1" x14ac:dyDescent="0.2">
      <c r="A134" s="1166"/>
      <c r="B134" s="1167"/>
      <c r="C134" s="1165"/>
      <c r="D134" s="269">
        <v>106238</v>
      </c>
      <c r="E134" s="67" t="s">
        <v>118</v>
      </c>
      <c r="F134" s="269">
        <v>790837</v>
      </c>
      <c r="G134" s="615"/>
      <c r="H134" s="615"/>
      <c r="I134" s="615"/>
    </row>
    <row r="135" spans="1:9" ht="18.75" customHeight="1" x14ac:dyDescent="0.2">
      <c r="A135" s="1166"/>
      <c r="B135" s="1167"/>
      <c r="C135" s="1165"/>
      <c r="D135" s="269">
        <v>369</v>
      </c>
      <c r="E135" s="67" t="s">
        <v>73</v>
      </c>
      <c r="F135" s="269">
        <v>13165</v>
      </c>
      <c r="G135" s="615"/>
      <c r="H135" s="615"/>
      <c r="I135" s="615"/>
    </row>
    <row r="136" spans="1:9" ht="18.75" customHeight="1" x14ac:dyDescent="0.2">
      <c r="A136" s="1166">
        <v>33</v>
      </c>
      <c r="B136" s="1167" t="s">
        <v>120</v>
      </c>
      <c r="C136" s="1165" t="s">
        <v>39</v>
      </c>
      <c r="D136" s="34">
        <v>0</v>
      </c>
      <c r="E136" s="67"/>
      <c r="F136" s="39">
        <f>SUM(F137:F138)</f>
        <v>394246</v>
      </c>
      <c r="G136" s="615"/>
      <c r="H136" s="615"/>
      <c r="I136" s="615"/>
    </row>
    <row r="137" spans="1:9" ht="18.75" customHeight="1" x14ac:dyDescent="0.2">
      <c r="A137" s="1166"/>
      <c r="B137" s="1167"/>
      <c r="C137" s="1165"/>
      <c r="D137" s="269">
        <v>57655</v>
      </c>
      <c r="E137" s="67" t="s">
        <v>118</v>
      </c>
      <c r="F137" s="269">
        <v>385724</v>
      </c>
      <c r="G137" s="615"/>
      <c r="H137" s="615"/>
      <c r="I137" s="615"/>
    </row>
    <row r="138" spans="1:9" ht="18.75" customHeight="1" x14ac:dyDescent="0.2">
      <c r="A138" s="1166"/>
      <c r="B138" s="1167"/>
      <c r="C138" s="1165"/>
      <c r="D138" s="269">
        <v>67</v>
      </c>
      <c r="E138" s="67" t="s">
        <v>73</v>
      </c>
      <c r="F138" s="269">
        <v>8522</v>
      </c>
      <c r="G138" s="615"/>
      <c r="H138" s="615"/>
      <c r="I138" s="615"/>
    </row>
    <row r="139" spans="1:9" ht="18.75" customHeight="1" x14ac:dyDescent="0.2">
      <c r="A139" s="1166">
        <v>34</v>
      </c>
      <c r="B139" s="1167" t="s">
        <v>121</v>
      </c>
      <c r="C139" s="1165" t="s">
        <v>39</v>
      </c>
      <c r="D139" s="34">
        <v>0</v>
      </c>
      <c r="E139" s="67"/>
      <c r="F139" s="39">
        <f>SUM(F140:F141)</f>
        <v>115330</v>
      </c>
      <c r="G139" s="615"/>
      <c r="H139" s="615"/>
      <c r="I139" s="615"/>
    </row>
    <row r="140" spans="1:9" ht="18.75" customHeight="1" x14ac:dyDescent="0.2">
      <c r="A140" s="1166"/>
      <c r="B140" s="1167"/>
      <c r="C140" s="1165"/>
      <c r="D140" s="269">
        <v>2466</v>
      </c>
      <c r="E140" s="67" t="s">
        <v>53</v>
      </c>
      <c r="F140" s="269">
        <v>113130</v>
      </c>
      <c r="G140" s="615"/>
      <c r="H140" s="615"/>
      <c r="I140" s="615"/>
    </row>
    <row r="141" spans="1:9" ht="18.75" customHeight="1" x14ac:dyDescent="0.2">
      <c r="A141" s="1166"/>
      <c r="B141" s="1167"/>
      <c r="C141" s="1165"/>
      <c r="D141" s="269">
        <v>3884</v>
      </c>
      <c r="E141" s="67" t="s">
        <v>73</v>
      </c>
      <c r="F141" s="269">
        <v>2200</v>
      </c>
      <c r="G141" s="615"/>
      <c r="H141" s="615"/>
      <c r="I141" s="615"/>
    </row>
    <row r="142" spans="1:9" ht="18.75" customHeight="1" x14ac:dyDescent="0.2">
      <c r="A142" s="1166">
        <v>35</v>
      </c>
      <c r="B142" s="1167" t="s">
        <v>122</v>
      </c>
      <c r="C142" s="1165" t="s">
        <v>39</v>
      </c>
      <c r="D142" s="269">
        <v>0</v>
      </c>
      <c r="E142" s="67"/>
      <c r="F142" s="38">
        <f>SUM(F143:F144)</f>
        <v>392581</v>
      </c>
      <c r="G142" s="615"/>
      <c r="H142" s="615"/>
      <c r="I142" s="615"/>
    </row>
    <row r="143" spans="1:9" ht="18.75" customHeight="1" x14ac:dyDescent="0.2">
      <c r="A143" s="1166"/>
      <c r="B143" s="1167"/>
      <c r="C143" s="1165"/>
      <c r="D143" s="269">
        <v>8821</v>
      </c>
      <c r="E143" s="67" t="s">
        <v>53</v>
      </c>
      <c r="F143" s="269">
        <v>368399</v>
      </c>
      <c r="G143" s="615"/>
      <c r="H143" s="615"/>
      <c r="I143" s="615"/>
    </row>
    <row r="144" spans="1:9" ht="18.75" customHeight="1" x14ac:dyDescent="0.2">
      <c r="A144" s="1166"/>
      <c r="B144" s="1167"/>
      <c r="C144" s="1165"/>
      <c r="D144" s="269">
        <v>461</v>
      </c>
      <c r="E144" s="67" t="s">
        <v>73</v>
      </c>
      <c r="F144" s="269">
        <v>24182</v>
      </c>
      <c r="G144" s="615"/>
      <c r="H144" s="615"/>
      <c r="I144" s="615"/>
    </row>
    <row r="145" spans="1:9" ht="18.75" customHeight="1" x14ac:dyDescent="0.2">
      <c r="A145" s="1166">
        <v>36</v>
      </c>
      <c r="B145" s="1167" t="s">
        <v>123</v>
      </c>
      <c r="C145" s="1165" t="s">
        <v>39</v>
      </c>
      <c r="D145" s="34">
        <v>0</v>
      </c>
      <c r="E145" s="67"/>
      <c r="F145" s="39">
        <f>SUM(F146:F148)</f>
        <v>1653867</v>
      </c>
      <c r="G145" s="615"/>
      <c r="H145" s="615"/>
      <c r="I145" s="615"/>
    </row>
    <row r="146" spans="1:9" ht="18.75" customHeight="1" x14ac:dyDescent="0.2">
      <c r="A146" s="1166"/>
      <c r="B146" s="1167"/>
      <c r="C146" s="1165"/>
      <c r="D146" s="269">
        <v>7716</v>
      </c>
      <c r="E146" s="67" t="s">
        <v>118</v>
      </c>
      <c r="F146" s="269">
        <v>1082053</v>
      </c>
      <c r="G146" s="615"/>
      <c r="H146" s="615"/>
      <c r="I146" s="615"/>
    </row>
    <row r="147" spans="1:9" ht="18.75" customHeight="1" x14ac:dyDescent="0.2">
      <c r="A147" s="1166"/>
      <c r="B147" s="1167"/>
      <c r="C147" s="1165"/>
      <c r="D147" s="269">
        <v>1628</v>
      </c>
      <c r="E147" s="67" t="s">
        <v>124</v>
      </c>
      <c r="F147" s="269">
        <v>547444</v>
      </c>
      <c r="G147" s="615"/>
      <c r="H147" s="615"/>
      <c r="I147" s="615"/>
    </row>
    <row r="148" spans="1:9" ht="18.75" customHeight="1" x14ac:dyDescent="0.2">
      <c r="A148" s="1166"/>
      <c r="B148" s="1167"/>
      <c r="C148" s="1165"/>
      <c r="D148" s="269">
        <v>229</v>
      </c>
      <c r="E148" s="67" t="s">
        <v>73</v>
      </c>
      <c r="F148" s="269">
        <v>24370</v>
      </c>
      <c r="G148" s="615"/>
      <c r="H148" s="615"/>
      <c r="I148" s="615"/>
    </row>
    <row r="149" spans="1:9" ht="18.75" customHeight="1" x14ac:dyDescent="0.2">
      <c r="A149" s="1166">
        <v>37</v>
      </c>
      <c r="B149" s="1167" t="s">
        <v>125</v>
      </c>
      <c r="C149" s="1165" t="s">
        <v>39</v>
      </c>
      <c r="D149" s="34"/>
      <c r="E149" s="67"/>
      <c r="F149" s="39">
        <f>SUM(F150:F152)</f>
        <v>3084159</v>
      </c>
      <c r="G149" s="615"/>
      <c r="H149" s="615"/>
      <c r="I149" s="615"/>
    </row>
    <row r="150" spans="1:9" ht="18.75" customHeight="1" x14ac:dyDescent="0.2">
      <c r="A150" s="1166"/>
      <c r="B150" s="1167"/>
      <c r="C150" s="1165"/>
      <c r="D150" s="269">
        <v>17217</v>
      </c>
      <c r="E150" s="67" t="s">
        <v>118</v>
      </c>
      <c r="F150" s="269">
        <v>2149543</v>
      </c>
      <c r="G150" s="615"/>
      <c r="H150" s="615"/>
      <c r="I150" s="615"/>
    </row>
    <row r="151" spans="1:9" ht="18.75" customHeight="1" x14ac:dyDescent="0.2">
      <c r="A151" s="1166"/>
      <c r="B151" s="1167"/>
      <c r="C151" s="1165"/>
      <c r="D151" s="269">
        <v>4279</v>
      </c>
      <c r="E151" s="67" t="s">
        <v>124</v>
      </c>
      <c r="F151" s="269">
        <v>917996</v>
      </c>
      <c r="G151" s="615"/>
      <c r="H151" s="615"/>
      <c r="I151" s="615"/>
    </row>
    <row r="152" spans="1:9" ht="18.75" customHeight="1" x14ac:dyDescent="0.2">
      <c r="A152" s="1166"/>
      <c r="B152" s="1167"/>
      <c r="C152" s="1165"/>
      <c r="D152" s="269">
        <v>11436</v>
      </c>
      <c r="E152" s="67" t="s">
        <v>73</v>
      </c>
      <c r="F152" s="269">
        <v>16620</v>
      </c>
      <c r="G152" s="615"/>
      <c r="H152" s="615"/>
      <c r="I152" s="615"/>
    </row>
    <row r="153" spans="1:9" ht="18.75" customHeight="1" x14ac:dyDescent="0.2">
      <c r="A153" s="260">
        <v>38</v>
      </c>
      <c r="B153" s="261" t="s">
        <v>126</v>
      </c>
      <c r="C153" s="262" t="s">
        <v>39</v>
      </c>
      <c r="D153" s="269">
        <v>756</v>
      </c>
      <c r="E153" s="67" t="s">
        <v>73</v>
      </c>
      <c r="F153" s="39">
        <v>20328</v>
      </c>
      <c r="G153" s="615"/>
      <c r="H153" s="615"/>
      <c r="I153" s="615"/>
    </row>
    <row r="154" spans="1:9" ht="18.75" customHeight="1" x14ac:dyDescent="0.2">
      <c r="A154" s="260">
        <v>39</v>
      </c>
      <c r="B154" s="261" t="s">
        <v>810</v>
      </c>
      <c r="C154" s="262" t="s">
        <v>39</v>
      </c>
      <c r="D154" s="269">
        <v>407</v>
      </c>
      <c r="E154" s="67" t="s">
        <v>73</v>
      </c>
      <c r="F154" s="39">
        <v>19350</v>
      </c>
      <c r="G154" s="615"/>
      <c r="H154" s="615"/>
      <c r="I154" s="615"/>
    </row>
    <row r="155" spans="1:9" ht="18.75" customHeight="1" x14ac:dyDescent="0.2">
      <c r="A155" s="1166">
        <v>40</v>
      </c>
      <c r="B155" s="1167" t="s">
        <v>127</v>
      </c>
      <c r="C155" s="1165" t="s">
        <v>39</v>
      </c>
      <c r="D155" s="34"/>
      <c r="E155" s="67"/>
      <c r="F155" s="39">
        <f>SUM(F156:F157)</f>
        <v>82814</v>
      </c>
      <c r="G155" s="615"/>
      <c r="H155" s="615"/>
      <c r="I155" s="615"/>
    </row>
    <row r="156" spans="1:9" ht="18.75" customHeight="1" x14ac:dyDescent="0.2">
      <c r="A156" s="1166"/>
      <c r="B156" s="1167"/>
      <c r="C156" s="1165"/>
      <c r="D156" s="269">
        <v>365</v>
      </c>
      <c r="E156" s="67" t="s">
        <v>73</v>
      </c>
      <c r="F156" s="269">
        <v>78189</v>
      </c>
      <c r="G156" s="615"/>
      <c r="H156" s="615"/>
      <c r="I156" s="615"/>
    </row>
    <row r="157" spans="1:9" ht="18.75" customHeight="1" x14ac:dyDescent="0.2">
      <c r="A157" s="1166"/>
      <c r="B157" s="1167"/>
      <c r="C157" s="1165"/>
      <c r="D157" s="269">
        <v>203</v>
      </c>
      <c r="E157" s="67" t="s">
        <v>53</v>
      </c>
      <c r="F157" s="269">
        <v>4625</v>
      </c>
      <c r="G157" s="615"/>
      <c r="H157" s="615"/>
      <c r="I157" s="615"/>
    </row>
    <row r="158" spans="1:9" ht="25.5" customHeight="1" x14ac:dyDescent="0.2">
      <c r="A158" s="260">
        <v>41</v>
      </c>
      <c r="B158" s="261" t="s">
        <v>245</v>
      </c>
      <c r="C158" s="262" t="s">
        <v>39</v>
      </c>
      <c r="D158" s="269">
        <v>4</v>
      </c>
      <c r="E158" s="67" t="s">
        <v>128</v>
      </c>
      <c r="F158" s="38">
        <f>7575+44316</f>
        <v>51891</v>
      </c>
      <c r="G158" s="615"/>
      <c r="H158" s="615"/>
      <c r="I158" s="615"/>
    </row>
    <row r="159" spans="1:9" ht="18.75" customHeight="1" x14ac:dyDescent="0.2">
      <c r="A159" s="1166">
        <v>42</v>
      </c>
      <c r="B159" s="1167" t="s">
        <v>129</v>
      </c>
      <c r="C159" s="1165" t="s">
        <v>39</v>
      </c>
      <c r="D159" s="269"/>
      <c r="E159" s="171"/>
      <c r="F159" s="38">
        <f>SUM(F160:F163)</f>
        <v>3327128</v>
      </c>
      <c r="G159" s="615"/>
      <c r="H159" s="615"/>
      <c r="I159" s="615"/>
    </row>
    <row r="160" spans="1:9" ht="18.75" customHeight="1" x14ac:dyDescent="0.2">
      <c r="A160" s="1166"/>
      <c r="B160" s="1167"/>
      <c r="C160" s="1165"/>
      <c r="D160" s="269">
        <v>26</v>
      </c>
      <c r="E160" s="84" t="s">
        <v>73</v>
      </c>
      <c r="F160" s="269">
        <v>2958571</v>
      </c>
      <c r="G160" s="615"/>
      <c r="H160" s="615"/>
      <c r="I160" s="615"/>
    </row>
    <row r="161" spans="1:9" ht="18.75" customHeight="1" x14ac:dyDescent="0.2">
      <c r="A161" s="1166"/>
      <c r="B161" s="1167"/>
      <c r="C161" s="1165"/>
      <c r="D161" s="269">
        <f>63+76+38</f>
        <v>177</v>
      </c>
      <c r="E161" s="84" t="s">
        <v>97</v>
      </c>
      <c r="F161" s="269">
        <f>1756+366801</f>
        <v>368557</v>
      </c>
      <c r="G161" s="615"/>
      <c r="H161" s="615"/>
      <c r="I161" s="615"/>
    </row>
    <row r="162" spans="1:9" ht="18.75" customHeight="1" x14ac:dyDescent="0.2">
      <c r="A162" s="1166"/>
      <c r="B162" s="1167"/>
      <c r="C162" s="1165"/>
      <c r="D162" s="269">
        <v>4</v>
      </c>
      <c r="E162" s="84" t="s">
        <v>66</v>
      </c>
      <c r="F162" s="269">
        <v>0</v>
      </c>
      <c r="G162" s="615"/>
      <c r="H162" s="615"/>
      <c r="I162" s="615"/>
    </row>
    <row r="163" spans="1:9" ht="18.75" customHeight="1" x14ac:dyDescent="0.2">
      <c r="A163" s="1166"/>
      <c r="B163" s="1167"/>
      <c r="C163" s="1165"/>
      <c r="D163" s="269">
        <f>4+2</f>
        <v>6</v>
      </c>
      <c r="E163" s="84" t="s">
        <v>95</v>
      </c>
      <c r="F163" s="211">
        <v>0</v>
      </c>
      <c r="G163" s="615"/>
      <c r="H163" s="615"/>
      <c r="I163" s="615"/>
    </row>
    <row r="164" spans="1:9" ht="27.75" customHeight="1" x14ac:dyDescent="0.2">
      <c r="A164" s="283">
        <v>43</v>
      </c>
      <c r="B164" s="35" t="s">
        <v>130</v>
      </c>
      <c r="C164" s="25" t="s">
        <v>39</v>
      </c>
      <c r="D164" s="38">
        <v>4</v>
      </c>
      <c r="E164" s="67" t="s">
        <v>113</v>
      </c>
      <c r="F164" s="38">
        <v>91680</v>
      </c>
      <c r="G164" s="615"/>
      <c r="H164" s="615"/>
      <c r="I164" s="615"/>
    </row>
    <row r="165" spans="1:9" ht="18.75" customHeight="1" x14ac:dyDescent="0.2">
      <c r="A165" s="1166">
        <v>44</v>
      </c>
      <c r="B165" s="1167" t="s">
        <v>131</v>
      </c>
      <c r="C165" s="1165" t="s">
        <v>39</v>
      </c>
      <c r="D165" s="269"/>
      <c r="E165" s="67"/>
      <c r="F165" s="38">
        <f>SUM(F166:F169)</f>
        <v>240406</v>
      </c>
      <c r="G165" s="615"/>
      <c r="H165" s="615"/>
      <c r="I165" s="615"/>
    </row>
    <row r="166" spans="1:9" ht="18.75" customHeight="1" x14ac:dyDescent="0.2">
      <c r="A166" s="1166"/>
      <c r="B166" s="1167"/>
      <c r="C166" s="1165"/>
      <c r="D166" s="40">
        <v>0</v>
      </c>
      <c r="E166" s="67" t="s">
        <v>73</v>
      </c>
      <c r="F166" s="269">
        <v>0</v>
      </c>
      <c r="G166" s="615"/>
      <c r="H166" s="615"/>
      <c r="I166" s="615"/>
    </row>
    <row r="167" spans="1:9" ht="18.75" customHeight="1" x14ac:dyDescent="0.2">
      <c r="A167" s="1166"/>
      <c r="B167" s="1167"/>
      <c r="C167" s="1165"/>
      <c r="D167" s="40">
        <v>3</v>
      </c>
      <c r="E167" s="67" t="s">
        <v>94</v>
      </c>
      <c r="F167" s="269">
        <v>61562</v>
      </c>
      <c r="G167" s="615"/>
      <c r="H167" s="615"/>
      <c r="I167" s="615"/>
    </row>
    <row r="168" spans="1:9" ht="18.75" customHeight="1" x14ac:dyDescent="0.2">
      <c r="A168" s="1166"/>
      <c r="B168" s="1167"/>
      <c r="C168" s="1165"/>
      <c r="D168" s="40">
        <v>100</v>
      </c>
      <c r="E168" s="67" t="s">
        <v>66</v>
      </c>
      <c r="F168" s="269">
        <v>178844</v>
      </c>
      <c r="G168" s="615"/>
      <c r="H168" s="615"/>
      <c r="I168" s="615"/>
    </row>
    <row r="169" spans="1:9" ht="18.75" customHeight="1" x14ac:dyDescent="0.2">
      <c r="A169" s="1166"/>
      <c r="B169" s="1167"/>
      <c r="C169" s="1165"/>
      <c r="D169" s="269">
        <v>0</v>
      </c>
      <c r="E169" s="67" t="s">
        <v>95</v>
      </c>
      <c r="F169" s="269">
        <v>0</v>
      </c>
      <c r="G169" s="615"/>
      <c r="H169" s="615"/>
      <c r="I169" s="615"/>
    </row>
    <row r="170" spans="1:9" ht="18.75" customHeight="1" x14ac:dyDescent="0.2">
      <c r="A170" s="1166">
        <v>45</v>
      </c>
      <c r="B170" s="1167" t="s">
        <v>132</v>
      </c>
      <c r="C170" s="89"/>
      <c r="D170" s="269"/>
      <c r="E170" s="67"/>
      <c r="F170" s="38">
        <f>SUM(F171:F173)</f>
        <v>280936</v>
      </c>
      <c r="G170" s="615"/>
      <c r="H170" s="615"/>
      <c r="I170" s="615"/>
    </row>
    <row r="171" spans="1:9" ht="18.75" customHeight="1" x14ac:dyDescent="0.2">
      <c r="A171" s="1166"/>
      <c r="B171" s="1167"/>
      <c r="C171" s="262" t="s">
        <v>39</v>
      </c>
      <c r="D171" s="269">
        <v>136</v>
      </c>
      <c r="E171" s="67" t="s">
        <v>73</v>
      </c>
      <c r="F171" s="269">
        <v>20000</v>
      </c>
      <c r="G171" s="615"/>
      <c r="H171" s="615"/>
      <c r="I171" s="615"/>
    </row>
    <row r="172" spans="1:9" ht="18.75" customHeight="1" x14ac:dyDescent="0.2">
      <c r="A172" s="1166"/>
      <c r="B172" s="1167"/>
      <c r="C172" s="262"/>
      <c r="D172" s="269">
        <v>509</v>
      </c>
      <c r="E172" s="67" t="s">
        <v>811</v>
      </c>
      <c r="F172" s="269">
        <v>260936</v>
      </c>
      <c r="G172" s="615"/>
      <c r="H172" s="615"/>
      <c r="I172" s="615"/>
    </row>
    <row r="173" spans="1:9" ht="18.75" customHeight="1" x14ac:dyDescent="0.2">
      <c r="A173" s="1166"/>
      <c r="B173" s="1167"/>
      <c r="C173" s="262"/>
      <c r="D173" s="269">
        <v>1931</v>
      </c>
      <c r="E173" s="67" t="s">
        <v>66</v>
      </c>
      <c r="F173" s="269"/>
      <c r="G173" s="615"/>
      <c r="H173" s="615"/>
      <c r="I173" s="615"/>
    </row>
    <row r="174" spans="1:9" ht="18.75" customHeight="1" x14ac:dyDescent="0.2">
      <c r="A174" s="1166">
        <v>46</v>
      </c>
      <c r="B174" s="1167" t="s">
        <v>133</v>
      </c>
      <c r="C174" s="89"/>
      <c r="D174" s="269"/>
      <c r="E174" s="84"/>
      <c r="F174" s="38">
        <f>SUM(F175:F176)</f>
        <v>624790</v>
      </c>
      <c r="G174" s="615"/>
      <c r="H174" s="615"/>
      <c r="I174" s="615"/>
    </row>
    <row r="175" spans="1:9" ht="18.75" customHeight="1" x14ac:dyDescent="0.2">
      <c r="A175" s="1166"/>
      <c r="B175" s="1167"/>
      <c r="C175" s="262" t="s">
        <v>39</v>
      </c>
      <c r="D175" s="269">
        <v>1862</v>
      </c>
      <c r="E175" s="84" t="s">
        <v>97</v>
      </c>
      <c r="F175" s="269">
        <v>624790</v>
      </c>
      <c r="G175" s="615"/>
      <c r="H175" s="615"/>
      <c r="I175" s="615"/>
    </row>
    <row r="176" spans="1:9" ht="18.75" customHeight="1" x14ac:dyDescent="0.2">
      <c r="A176" s="1166"/>
      <c r="B176" s="1167"/>
      <c r="C176" s="262"/>
      <c r="D176" s="269">
        <v>12733</v>
      </c>
      <c r="E176" s="67" t="s">
        <v>66</v>
      </c>
      <c r="F176" s="269">
        <v>0</v>
      </c>
      <c r="G176" s="615"/>
      <c r="H176" s="615"/>
      <c r="I176" s="615"/>
    </row>
    <row r="177" spans="1:9" ht="18.75" customHeight="1" x14ac:dyDescent="0.2">
      <c r="A177" s="1166">
        <v>47</v>
      </c>
      <c r="B177" s="1169" t="s">
        <v>134</v>
      </c>
      <c r="C177" s="262"/>
      <c r="D177" s="269"/>
      <c r="E177" s="67"/>
      <c r="F177" s="38">
        <f>SUM(F178:F180)</f>
        <v>304646</v>
      </c>
      <c r="G177" s="615"/>
      <c r="H177" s="615"/>
      <c r="I177" s="615"/>
    </row>
    <row r="178" spans="1:9" ht="18.75" customHeight="1" x14ac:dyDescent="0.2">
      <c r="A178" s="1166"/>
      <c r="B178" s="1169"/>
      <c r="C178" s="262" t="s">
        <v>39</v>
      </c>
      <c r="D178" s="269">
        <v>51</v>
      </c>
      <c r="E178" s="67" t="s">
        <v>73</v>
      </c>
      <c r="F178" s="269">
        <v>210000</v>
      </c>
      <c r="G178" s="615"/>
      <c r="H178" s="615"/>
      <c r="I178" s="615"/>
    </row>
    <row r="179" spans="1:9" ht="18.75" customHeight="1" x14ac:dyDescent="0.2">
      <c r="A179" s="1166"/>
      <c r="B179" s="1169"/>
      <c r="C179" s="262"/>
      <c r="D179" s="269">
        <v>1244</v>
      </c>
      <c r="E179" s="67" t="s">
        <v>811</v>
      </c>
      <c r="F179" s="269">
        <v>94646</v>
      </c>
      <c r="G179" s="615"/>
      <c r="H179" s="615"/>
      <c r="I179" s="615"/>
    </row>
    <row r="180" spans="1:9" ht="18.75" customHeight="1" x14ac:dyDescent="0.2">
      <c r="A180" s="1166"/>
      <c r="B180" s="1169"/>
      <c r="C180" s="11"/>
      <c r="D180" s="278">
        <v>6461</v>
      </c>
      <c r="E180" s="67" t="s">
        <v>66</v>
      </c>
      <c r="F180" s="11">
        <v>0</v>
      </c>
      <c r="G180" s="615"/>
      <c r="H180" s="615"/>
      <c r="I180" s="615"/>
    </row>
    <row r="181" spans="1:9" ht="18.75" customHeight="1" x14ac:dyDescent="0.2">
      <c r="A181" s="1166">
        <v>48</v>
      </c>
      <c r="B181" s="1167" t="s">
        <v>135</v>
      </c>
      <c r="C181" s="1165" t="s">
        <v>39</v>
      </c>
      <c r="D181" s="269">
        <v>0</v>
      </c>
      <c r="E181" s="67"/>
      <c r="F181" s="38">
        <f>SUM(F182:F185)</f>
        <v>617495</v>
      </c>
      <c r="G181" s="615"/>
      <c r="H181" s="615"/>
      <c r="I181" s="615"/>
    </row>
    <row r="182" spans="1:9" ht="18.75" customHeight="1" x14ac:dyDescent="0.2">
      <c r="A182" s="1166"/>
      <c r="B182" s="1167"/>
      <c r="C182" s="1165"/>
      <c r="D182" s="40">
        <v>300</v>
      </c>
      <c r="E182" s="67" t="s">
        <v>73</v>
      </c>
      <c r="F182" s="269">
        <v>210000</v>
      </c>
      <c r="G182" s="615"/>
      <c r="H182" s="615"/>
      <c r="I182" s="615"/>
    </row>
    <row r="183" spans="1:9" ht="18.75" customHeight="1" x14ac:dyDescent="0.2">
      <c r="A183" s="1166"/>
      <c r="B183" s="1167"/>
      <c r="C183" s="1165"/>
      <c r="D183" s="40">
        <v>7</v>
      </c>
      <c r="E183" s="67" t="s">
        <v>94</v>
      </c>
      <c r="F183" s="269">
        <v>367784</v>
      </c>
      <c r="G183" s="615"/>
      <c r="H183" s="615"/>
      <c r="I183" s="615"/>
    </row>
    <row r="184" spans="1:9" ht="18.75" customHeight="1" x14ac:dyDescent="0.2">
      <c r="A184" s="1166"/>
      <c r="B184" s="1167"/>
      <c r="C184" s="1165"/>
      <c r="D184" s="40">
        <v>1000</v>
      </c>
      <c r="E184" s="67" t="s">
        <v>66</v>
      </c>
      <c r="F184" s="269">
        <v>39711</v>
      </c>
      <c r="G184" s="615"/>
      <c r="H184" s="615"/>
      <c r="I184" s="615"/>
    </row>
    <row r="185" spans="1:9" ht="18.75" customHeight="1" x14ac:dyDescent="0.2">
      <c r="A185" s="1166"/>
      <c r="B185" s="1167"/>
      <c r="C185" s="1165"/>
      <c r="D185" s="269">
        <v>0</v>
      </c>
      <c r="E185" s="67" t="s">
        <v>95</v>
      </c>
      <c r="F185" s="269">
        <v>0</v>
      </c>
      <c r="G185" s="615"/>
      <c r="H185" s="615"/>
      <c r="I185" s="615"/>
    </row>
    <row r="186" spans="1:9" ht="18.75" customHeight="1" x14ac:dyDescent="0.2">
      <c r="A186" s="41"/>
      <c r="B186" s="216" t="s">
        <v>136</v>
      </c>
      <c r="C186" s="42"/>
      <c r="D186" s="71"/>
      <c r="E186" s="172"/>
      <c r="F186" s="222">
        <f>SUM(F187:F191)+F192+F196</f>
        <v>186638</v>
      </c>
      <c r="G186" s="615"/>
      <c r="H186" s="615"/>
      <c r="I186" s="615"/>
    </row>
    <row r="187" spans="1:9" ht="18.75" customHeight="1" x14ac:dyDescent="0.2">
      <c r="A187" s="293">
        <v>1</v>
      </c>
      <c r="B187" s="19" t="s">
        <v>137</v>
      </c>
      <c r="C187" s="266" t="s">
        <v>47</v>
      </c>
      <c r="D187" s="45">
        <v>360</v>
      </c>
      <c r="E187" s="169" t="s">
        <v>138</v>
      </c>
      <c r="F187" s="45">
        <v>16950</v>
      </c>
      <c r="G187" s="615"/>
      <c r="H187" s="435"/>
      <c r="I187" s="615"/>
    </row>
    <row r="188" spans="1:9" ht="18.75" customHeight="1" x14ac:dyDescent="0.2">
      <c r="A188" s="293">
        <v>2</v>
      </c>
      <c r="B188" s="19" t="s">
        <v>139</v>
      </c>
      <c r="C188" s="266" t="s">
        <v>47</v>
      </c>
      <c r="D188" s="45">
        <v>2</v>
      </c>
      <c r="E188" s="169" t="s">
        <v>140</v>
      </c>
      <c r="F188" s="45">
        <v>14945</v>
      </c>
      <c r="G188" s="615"/>
      <c r="H188" s="615"/>
      <c r="I188" s="615"/>
    </row>
    <row r="189" spans="1:9" ht="18.75" customHeight="1" x14ac:dyDescent="0.2">
      <c r="A189" s="293">
        <v>3</v>
      </c>
      <c r="B189" s="19" t="s">
        <v>141</v>
      </c>
      <c r="C189" s="266" t="s">
        <v>47</v>
      </c>
      <c r="D189" s="45">
        <v>2</v>
      </c>
      <c r="E189" s="169" t="s">
        <v>140</v>
      </c>
      <c r="F189" s="45">
        <v>13456</v>
      </c>
      <c r="G189" s="615"/>
      <c r="H189" s="615"/>
      <c r="I189" s="615"/>
    </row>
    <row r="190" spans="1:9" ht="18.75" customHeight="1" x14ac:dyDescent="0.2">
      <c r="A190" s="293">
        <v>4</v>
      </c>
      <c r="B190" s="19" t="s">
        <v>142</v>
      </c>
      <c r="C190" s="266" t="s">
        <v>47</v>
      </c>
      <c r="D190" s="45">
        <v>2</v>
      </c>
      <c r="E190" s="169" t="s">
        <v>48</v>
      </c>
      <c r="F190" s="45">
        <v>15000</v>
      </c>
      <c r="G190" s="615"/>
      <c r="H190" s="615"/>
      <c r="I190" s="615"/>
    </row>
    <row r="191" spans="1:9" ht="18.75" customHeight="1" x14ac:dyDescent="0.2">
      <c r="A191" s="293">
        <v>5</v>
      </c>
      <c r="B191" s="19" t="s">
        <v>143</v>
      </c>
      <c r="C191" s="266" t="s">
        <v>47</v>
      </c>
      <c r="D191" s="45">
        <v>1</v>
      </c>
      <c r="E191" s="169" t="s">
        <v>144</v>
      </c>
      <c r="F191" s="45">
        <f>13789+428</f>
        <v>14217</v>
      </c>
      <c r="G191" s="615"/>
      <c r="H191" s="615"/>
      <c r="I191" s="615"/>
    </row>
    <row r="192" spans="1:9" ht="18.75" customHeight="1" x14ac:dyDescent="0.2">
      <c r="A192" s="293">
        <v>6</v>
      </c>
      <c r="B192" s="285" t="s">
        <v>145</v>
      </c>
      <c r="C192" s="273"/>
      <c r="D192" s="44"/>
      <c r="E192" s="166"/>
      <c r="F192" s="46">
        <f>SUM(F193:F195)</f>
        <v>53225</v>
      </c>
      <c r="G192" s="615"/>
      <c r="H192" s="615"/>
      <c r="I192" s="615"/>
    </row>
    <row r="193" spans="1:9" ht="18.75" customHeight="1" x14ac:dyDescent="0.2">
      <c r="A193" s="194">
        <v>6.1</v>
      </c>
      <c r="B193" s="19" t="s">
        <v>146</v>
      </c>
      <c r="C193" s="266" t="s">
        <v>47</v>
      </c>
      <c r="D193" s="45">
        <v>2</v>
      </c>
      <c r="E193" s="166" t="s">
        <v>147</v>
      </c>
      <c r="F193" s="45">
        <v>15500</v>
      </c>
      <c r="G193" s="615"/>
      <c r="H193" s="615"/>
      <c r="I193" s="615"/>
    </row>
    <row r="194" spans="1:9" ht="18.75" customHeight="1" x14ac:dyDescent="0.2">
      <c r="A194" s="194">
        <v>6.2</v>
      </c>
      <c r="B194" s="19" t="s">
        <v>148</v>
      </c>
      <c r="C194" s="266" t="s">
        <v>47</v>
      </c>
      <c r="D194" s="45">
        <v>1200</v>
      </c>
      <c r="E194" s="166" t="s">
        <v>147</v>
      </c>
      <c r="F194" s="45">
        <v>16780</v>
      </c>
      <c r="G194" s="615"/>
      <c r="H194" s="615"/>
      <c r="I194" s="615"/>
    </row>
    <row r="195" spans="1:9" ht="18.75" customHeight="1" x14ac:dyDescent="0.2">
      <c r="A195" s="194">
        <v>6.3</v>
      </c>
      <c r="B195" s="19" t="s">
        <v>149</v>
      </c>
      <c r="C195" s="266" t="s">
        <v>47</v>
      </c>
      <c r="D195" s="45">
        <v>12</v>
      </c>
      <c r="E195" s="166" t="s">
        <v>147</v>
      </c>
      <c r="F195" s="45">
        <v>20945</v>
      </c>
      <c r="G195" s="615"/>
      <c r="H195" s="615"/>
      <c r="I195" s="615"/>
    </row>
    <row r="196" spans="1:9" ht="18.75" customHeight="1" x14ac:dyDescent="0.2">
      <c r="A196" s="293">
        <v>7</v>
      </c>
      <c r="B196" s="285" t="s">
        <v>150</v>
      </c>
      <c r="C196" s="273"/>
      <c r="D196" s="44"/>
      <c r="E196" s="166"/>
      <c r="F196" s="46">
        <f>SUM(F197:F199)</f>
        <v>58845</v>
      </c>
      <c r="G196" s="615"/>
      <c r="H196" s="615"/>
      <c r="I196" s="615"/>
    </row>
    <row r="197" spans="1:9" ht="18.75" customHeight="1" x14ac:dyDescent="0.2">
      <c r="A197" s="194">
        <v>7.1</v>
      </c>
      <c r="B197" s="19" t="s">
        <v>151</v>
      </c>
      <c r="C197" s="266" t="s">
        <v>47</v>
      </c>
      <c r="D197" s="45">
        <v>460</v>
      </c>
      <c r="E197" s="166" t="s">
        <v>147</v>
      </c>
      <c r="F197" s="45">
        <v>18000</v>
      </c>
      <c r="G197" s="615"/>
      <c r="H197" s="615"/>
      <c r="I197" s="615"/>
    </row>
    <row r="198" spans="1:9" ht="18.75" customHeight="1" x14ac:dyDescent="0.2">
      <c r="A198" s="194">
        <v>7.2</v>
      </c>
      <c r="B198" s="19" t="s">
        <v>152</v>
      </c>
      <c r="C198" s="266" t="s">
        <v>47</v>
      </c>
      <c r="D198" s="45">
        <v>36</v>
      </c>
      <c r="E198" s="166" t="s">
        <v>147</v>
      </c>
      <c r="F198" s="45">
        <v>19900</v>
      </c>
      <c r="G198" s="615"/>
      <c r="H198" s="615"/>
      <c r="I198" s="615"/>
    </row>
    <row r="199" spans="1:9" ht="18.75" customHeight="1" x14ac:dyDescent="0.2">
      <c r="A199" s="194">
        <v>7.3</v>
      </c>
      <c r="B199" s="19" t="s">
        <v>153</v>
      </c>
      <c r="C199" s="266" t="s">
        <v>47</v>
      </c>
      <c r="D199" s="45">
        <v>200</v>
      </c>
      <c r="E199" s="166" t="s">
        <v>147</v>
      </c>
      <c r="F199" s="45">
        <v>20945</v>
      </c>
      <c r="G199" s="615"/>
      <c r="H199" s="615"/>
      <c r="I199" s="615"/>
    </row>
    <row r="200" spans="1:9" ht="18.75" customHeight="1" x14ac:dyDescent="0.2">
      <c r="A200" s="1182" t="s">
        <v>827</v>
      </c>
      <c r="B200" s="1182"/>
      <c r="C200" s="11"/>
      <c r="D200" s="50"/>
      <c r="E200" s="164"/>
      <c r="F200" s="139">
        <f>+F201</f>
        <v>1436018</v>
      </c>
      <c r="G200" s="615"/>
      <c r="H200" s="615"/>
      <c r="I200" s="615"/>
    </row>
    <row r="201" spans="1:9" ht="40.5" customHeight="1" x14ac:dyDescent="0.2">
      <c r="A201" s="281">
        <v>1</v>
      </c>
      <c r="B201" s="196" t="s">
        <v>765</v>
      </c>
      <c r="C201" s="280" t="s">
        <v>475</v>
      </c>
      <c r="D201" s="70">
        <v>1</v>
      </c>
      <c r="E201" s="190" t="s">
        <v>73</v>
      </c>
      <c r="F201" s="278">
        <v>1436018</v>
      </c>
      <c r="G201" s="615"/>
      <c r="H201" s="615"/>
      <c r="I201" s="615"/>
    </row>
    <row r="202" spans="1:9" ht="18.75" customHeight="1" x14ac:dyDescent="0.2">
      <c r="A202" s="1182" t="s">
        <v>828</v>
      </c>
      <c r="B202" s="1182"/>
      <c r="C202" s="48"/>
      <c r="D202" s="49"/>
      <c r="E202" s="173"/>
      <c r="F202" s="139">
        <f>+F203</f>
        <v>1028338</v>
      </c>
      <c r="G202" s="615"/>
      <c r="H202" s="615"/>
      <c r="I202" s="615"/>
    </row>
    <row r="203" spans="1:9" ht="39.75" customHeight="1" x14ac:dyDescent="0.2">
      <c r="A203" s="281">
        <v>1</v>
      </c>
      <c r="B203" s="279" t="s">
        <v>761</v>
      </c>
      <c r="C203" s="280" t="s">
        <v>154</v>
      </c>
      <c r="D203" s="58">
        <v>1</v>
      </c>
      <c r="E203" s="67" t="s">
        <v>73</v>
      </c>
      <c r="F203" s="278">
        <v>1028338</v>
      </c>
      <c r="G203" s="615"/>
      <c r="H203" s="615"/>
      <c r="I203" s="615"/>
    </row>
    <row r="204" spans="1:9" ht="18.75" customHeight="1" x14ac:dyDescent="0.2">
      <c r="A204" s="10" t="s">
        <v>829</v>
      </c>
      <c r="B204" s="11"/>
      <c r="C204" s="280"/>
      <c r="D204" s="50"/>
      <c r="E204" s="164"/>
      <c r="F204" s="139">
        <f>SUM(F205:F208)</f>
        <v>3219481</v>
      </c>
      <c r="G204" s="615"/>
      <c r="H204" s="615"/>
      <c r="I204" s="615"/>
    </row>
    <row r="205" spans="1:9" ht="18.75" customHeight="1" x14ac:dyDescent="0.2">
      <c r="A205" s="151">
        <v>1</v>
      </c>
      <c r="B205" s="195" t="s">
        <v>751</v>
      </c>
      <c r="C205" s="148" t="s">
        <v>157</v>
      </c>
      <c r="D205" s="70">
        <v>1</v>
      </c>
      <c r="E205" s="190" t="s">
        <v>73</v>
      </c>
      <c r="F205" s="197">
        <v>787160</v>
      </c>
      <c r="G205" s="615"/>
      <c r="H205" s="615"/>
      <c r="I205" s="615"/>
    </row>
    <row r="206" spans="1:9" ht="28.5" customHeight="1" x14ac:dyDescent="0.2">
      <c r="A206" s="281">
        <v>2</v>
      </c>
      <c r="B206" s="196" t="s">
        <v>762</v>
      </c>
      <c r="C206" s="280" t="s">
        <v>157</v>
      </c>
      <c r="D206" s="70">
        <v>1</v>
      </c>
      <c r="E206" s="190" t="s">
        <v>73</v>
      </c>
      <c r="F206" s="278">
        <v>1555110</v>
      </c>
      <c r="G206" s="615"/>
      <c r="H206" s="615"/>
      <c r="I206" s="615"/>
    </row>
    <row r="207" spans="1:9" ht="20.25" customHeight="1" x14ac:dyDescent="0.2">
      <c r="A207" s="281">
        <v>3</v>
      </c>
      <c r="B207" s="193" t="s">
        <v>763</v>
      </c>
      <c r="C207" s="280" t="s">
        <v>715</v>
      </c>
      <c r="D207" s="70">
        <v>1</v>
      </c>
      <c r="E207" s="190" t="s">
        <v>73</v>
      </c>
      <c r="F207" s="278">
        <v>174395</v>
      </c>
      <c r="G207" s="615"/>
      <c r="H207" s="615"/>
      <c r="I207" s="615"/>
    </row>
    <row r="208" spans="1:9" ht="26.25" customHeight="1" x14ac:dyDescent="0.2">
      <c r="A208" s="281">
        <v>4</v>
      </c>
      <c r="B208" s="279" t="s">
        <v>764</v>
      </c>
      <c r="C208" s="280" t="s">
        <v>715</v>
      </c>
      <c r="D208" s="70">
        <v>1</v>
      </c>
      <c r="E208" s="190" t="s">
        <v>73</v>
      </c>
      <c r="F208" s="278">
        <v>702816</v>
      </c>
      <c r="G208" s="615"/>
      <c r="H208" s="615"/>
      <c r="I208" s="615"/>
    </row>
  </sheetData>
  <mergeCells count="103">
    <mergeCell ref="A107:A109"/>
    <mergeCell ref="B70:B73"/>
    <mergeCell ref="C107:C109"/>
    <mergeCell ref="A200:B200"/>
    <mergeCell ref="A202:B202"/>
    <mergeCell ref="A74:A82"/>
    <mergeCell ref="B74:B82"/>
    <mergeCell ref="C74:C82"/>
    <mergeCell ref="A95:A98"/>
    <mergeCell ref="B95:B98"/>
    <mergeCell ref="C95:C98"/>
    <mergeCell ref="A104:A106"/>
    <mergeCell ref="B104:B106"/>
    <mergeCell ref="C104:C106"/>
    <mergeCell ref="A181:A185"/>
    <mergeCell ref="B181:B185"/>
    <mergeCell ref="C181:C185"/>
    <mergeCell ref="A149:A152"/>
    <mergeCell ref="B149:B152"/>
    <mergeCell ref="C149:C152"/>
    <mergeCell ref="A155:A157"/>
    <mergeCell ref="B155:B157"/>
    <mergeCell ref="C155:C157"/>
    <mergeCell ref="A159:A163"/>
    <mergeCell ref="A2:B2"/>
    <mergeCell ref="A3:F3"/>
    <mergeCell ref="A4:F4"/>
    <mergeCell ref="A5:A6"/>
    <mergeCell ref="B5:B6"/>
    <mergeCell ref="C5:C6"/>
    <mergeCell ref="D5:F5"/>
    <mergeCell ref="A36:B36"/>
    <mergeCell ref="A46:A47"/>
    <mergeCell ref="B46:B47"/>
    <mergeCell ref="C55:C60"/>
    <mergeCell ref="A65:A69"/>
    <mergeCell ref="B65:B69"/>
    <mergeCell ref="C65:C69"/>
    <mergeCell ref="A61:A64"/>
    <mergeCell ref="B61:B64"/>
    <mergeCell ref="A91:A94"/>
    <mergeCell ref="B91:B94"/>
    <mergeCell ref="C91:C94"/>
    <mergeCell ref="C61:C64"/>
    <mergeCell ref="B159:B163"/>
    <mergeCell ref="C159:C163"/>
    <mergeCell ref="A165:A169"/>
    <mergeCell ref="B165:B169"/>
    <mergeCell ref="C165:C169"/>
    <mergeCell ref="B170:B173"/>
    <mergeCell ref="B174:B176"/>
    <mergeCell ref="B177:B180"/>
    <mergeCell ref="A177:A180"/>
    <mergeCell ref="A174:A176"/>
    <mergeCell ref="A170:A173"/>
    <mergeCell ref="F118:F120"/>
    <mergeCell ref="F125:F126"/>
    <mergeCell ref="B52:B54"/>
    <mergeCell ref="A52:A54"/>
    <mergeCell ref="A136:A138"/>
    <mergeCell ref="B136:B138"/>
    <mergeCell ref="C136:C138"/>
    <mergeCell ref="A133:A135"/>
    <mergeCell ref="B133:B135"/>
    <mergeCell ref="C133:C135"/>
    <mergeCell ref="A124:A126"/>
    <mergeCell ref="B124:B126"/>
    <mergeCell ref="C124:C126"/>
    <mergeCell ref="A127:A129"/>
    <mergeCell ref="B127:B129"/>
    <mergeCell ref="C127:C129"/>
    <mergeCell ref="B113:B116"/>
    <mergeCell ref="C113:C116"/>
    <mergeCell ref="A130:A132"/>
    <mergeCell ref="B130:B132"/>
    <mergeCell ref="C130:C132"/>
    <mergeCell ref="A117:A120"/>
    <mergeCell ref="B107:B109"/>
    <mergeCell ref="A70:A73"/>
    <mergeCell ref="C139:C141"/>
    <mergeCell ref="A142:A144"/>
    <mergeCell ref="B142:B144"/>
    <mergeCell ref="C142:C144"/>
    <mergeCell ref="A145:A148"/>
    <mergeCell ref="B145:B148"/>
    <mergeCell ref="C145:C148"/>
    <mergeCell ref="B55:B60"/>
    <mergeCell ref="A55:A60"/>
    <mergeCell ref="A139:A141"/>
    <mergeCell ref="B139:B141"/>
    <mergeCell ref="B117:B120"/>
    <mergeCell ref="C117:C120"/>
    <mergeCell ref="C70:C73"/>
    <mergeCell ref="A110:A112"/>
    <mergeCell ref="B110:B112"/>
    <mergeCell ref="C110:C112"/>
    <mergeCell ref="A113:A116"/>
    <mergeCell ref="A83:A86"/>
    <mergeCell ref="B83:B86"/>
    <mergeCell ref="C83:C86"/>
    <mergeCell ref="A87:A90"/>
    <mergeCell ref="B87:B90"/>
    <mergeCell ref="C87:C90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rowBreaks count="6" manualBreakCount="6">
    <brk id="51" max="16383" man="1"/>
    <brk id="81" max="5" man="1"/>
    <brk id="111" max="5" man="1"/>
    <brk id="141" max="16383" man="1"/>
    <brk id="173" max="16383" man="1"/>
    <brk id="201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H42"/>
  <sheetViews>
    <sheetView zoomScaleNormal="100" zoomScaleSheetLayoutView="100" workbookViewId="0">
      <selection activeCell="G3" sqref="G3:H41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8" ht="18" customHeight="1" x14ac:dyDescent="0.2">
      <c r="A2" s="1170" t="s">
        <v>22</v>
      </c>
      <c r="B2" s="1171"/>
      <c r="C2" s="1"/>
      <c r="D2" s="203"/>
      <c r="E2" s="153"/>
      <c r="F2" s="3"/>
    </row>
    <row r="3" spans="1:8" ht="25.5" customHeight="1" x14ac:dyDescent="0.2">
      <c r="A3" s="1172" t="s">
        <v>6</v>
      </c>
      <c r="B3" s="1173"/>
      <c r="C3" s="1173"/>
      <c r="D3" s="1173"/>
      <c r="E3" s="1173"/>
      <c r="F3" s="1174"/>
      <c r="G3" s="615"/>
      <c r="H3" s="615"/>
    </row>
    <row r="4" spans="1:8" ht="25.5" customHeight="1" x14ac:dyDescent="0.2">
      <c r="A4" s="1175" t="s">
        <v>15</v>
      </c>
      <c r="B4" s="1176"/>
      <c r="C4" s="1176"/>
      <c r="D4" s="1176"/>
      <c r="E4" s="1176"/>
      <c r="F4" s="1177"/>
      <c r="G4" s="615"/>
      <c r="H4" s="615"/>
    </row>
    <row r="5" spans="1:8" ht="18" customHeight="1" x14ac:dyDescent="0.2">
      <c r="A5" s="1178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</row>
    <row r="6" spans="1:8" ht="18" customHeight="1" x14ac:dyDescent="0.2">
      <c r="A6" s="1178"/>
      <c r="B6" s="1178"/>
      <c r="C6" s="1178"/>
      <c r="D6" s="264" t="s">
        <v>4</v>
      </c>
      <c r="E6" s="264" t="s">
        <v>3</v>
      </c>
      <c r="F6" s="1163" t="s">
        <v>2352</v>
      </c>
      <c r="G6" s="615"/>
      <c r="H6" s="615"/>
    </row>
    <row r="7" spans="1:8" ht="18" customHeight="1" x14ac:dyDescent="0.2">
      <c r="A7" s="10" t="s">
        <v>835</v>
      </c>
      <c r="B7" s="11"/>
      <c r="C7" s="141"/>
      <c r="D7" s="142"/>
      <c r="E7" s="160"/>
      <c r="F7" s="240">
        <f>+F8+F33</f>
        <v>8164901.0199999996</v>
      </c>
      <c r="G7" s="615"/>
      <c r="H7" s="615"/>
    </row>
    <row r="8" spans="1:8" ht="18" customHeight="1" x14ac:dyDescent="0.2">
      <c r="A8" s="192"/>
      <c r="B8" s="218" t="s">
        <v>833</v>
      </c>
      <c r="C8" s="192"/>
      <c r="D8" s="192"/>
      <c r="E8" s="192"/>
      <c r="F8" s="245">
        <f>SUM(F9:F32)</f>
        <v>6164901</v>
      </c>
      <c r="G8" s="615"/>
      <c r="H8" s="615"/>
    </row>
    <row r="9" spans="1:8" s="147" customFormat="1" ht="18.75" customHeight="1" x14ac:dyDescent="0.2">
      <c r="A9" s="1288">
        <v>1</v>
      </c>
      <c r="B9" s="1305" t="s">
        <v>818</v>
      </c>
      <c r="C9" s="1297" t="s">
        <v>47</v>
      </c>
      <c r="D9" s="37">
        <v>135</v>
      </c>
      <c r="E9" s="57" t="s">
        <v>750</v>
      </c>
      <c r="F9" s="1294">
        <v>3868901</v>
      </c>
      <c r="G9" s="1378"/>
      <c r="H9" s="1378"/>
    </row>
    <row r="10" spans="1:8" s="147" customFormat="1" ht="18.75" customHeight="1" x14ac:dyDescent="0.2">
      <c r="A10" s="1289"/>
      <c r="B10" s="1306"/>
      <c r="C10" s="1298"/>
      <c r="D10" s="37">
        <v>5</v>
      </c>
      <c r="E10" s="57" t="s">
        <v>1225</v>
      </c>
      <c r="F10" s="1295"/>
      <c r="G10" s="1378"/>
      <c r="H10" s="1378"/>
    </row>
    <row r="11" spans="1:8" s="147" customFormat="1" ht="18.75" customHeight="1" x14ac:dyDescent="0.2">
      <c r="A11" s="1289"/>
      <c r="B11" s="1306"/>
      <c r="C11" s="1298"/>
      <c r="D11" s="24">
        <v>63100</v>
      </c>
      <c r="E11" s="57" t="s">
        <v>1299</v>
      </c>
      <c r="F11" s="1295"/>
      <c r="G11" s="1378"/>
      <c r="H11" s="1378"/>
    </row>
    <row r="12" spans="1:8" s="147" customFormat="1" ht="18.75" customHeight="1" x14ac:dyDescent="0.2">
      <c r="A12" s="1289"/>
      <c r="B12" s="1306"/>
      <c r="C12" s="1298"/>
      <c r="D12" s="24">
        <v>7</v>
      </c>
      <c r="E12" s="57" t="s">
        <v>1226</v>
      </c>
      <c r="F12" s="1295"/>
      <c r="G12" s="1378"/>
      <c r="H12" s="1378"/>
    </row>
    <row r="13" spans="1:8" s="147" customFormat="1" ht="21.75" customHeight="1" x14ac:dyDescent="0.2">
      <c r="A13" s="1289"/>
      <c r="B13" s="1306"/>
      <c r="C13" s="1298"/>
      <c r="D13" s="24">
        <v>3585</v>
      </c>
      <c r="E13" s="57" t="s">
        <v>1304</v>
      </c>
      <c r="F13" s="1295"/>
      <c r="G13" s="1378"/>
      <c r="H13" s="1378"/>
    </row>
    <row r="14" spans="1:8" s="147" customFormat="1" ht="18.75" customHeight="1" x14ac:dyDescent="0.2">
      <c r="A14" s="1289"/>
      <c r="B14" s="1306"/>
      <c r="C14" s="1298"/>
      <c r="D14" s="24">
        <v>385</v>
      </c>
      <c r="E14" s="57" t="s">
        <v>1298</v>
      </c>
      <c r="F14" s="1295"/>
      <c r="G14" s="1378"/>
      <c r="H14" s="1378"/>
    </row>
    <row r="15" spans="1:8" s="147" customFormat="1" ht="18.75" customHeight="1" x14ac:dyDescent="0.2">
      <c r="A15" s="1289"/>
      <c r="B15" s="1306"/>
      <c r="C15" s="1298"/>
      <c r="D15" s="24">
        <v>22</v>
      </c>
      <c r="E15" s="57" t="s">
        <v>1227</v>
      </c>
      <c r="F15" s="1295"/>
      <c r="G15" s="1378"/>
      <c r="H15" s="1378"/>
    </row>
    <row r="16" spans="1:8" s="147" customFormat="1" ht="18.75" customHeight="1" x14ac:dyDescent="0.2">
      <c r="A16" s="1289"/>
      <c r="B16" s="1306"/>
      <c r="C16" s="1298"/>
      <c r="D16" s="24">
        <v>19</v>
      </c>
      <c r="E16" s="57" t="s">
        <v>1228</v>
      </c>
      <c r="F16" s="1295"/>
      <c r="G16" s="1378"/>
      <c r="H16" s="1378"/>
    </row>
    <row r="17" spans="1:8" s="147" customFormat="1" ht="18.75" customHeight="1" x14ac:dyDescent="0.2">
      <c r="A17" s="1289"/>
      <c r="B17" s="1306"/>
      <c r="C17" s="1298"/>
      <c r="D17" s="24">
        <v>36</v>
      </c>
      <c r="E17" s="57" t="s">
        <v>1229</v>
      </c>
      <c r="F17" s="1295"/>
      <c r="G17" s="1378"/>
      <c r="H17" s="1378"/>
    </row>
    <row r="18" spans="1:8" s="147" customFormat="1" ht="18.75" customHeight="1" x14ac:dyDescent="0.2">
      <c r="A18" s="1289"/>
      <c r="B18" s="1306"/>
      <c r="C18" s="1298"/>
      <c r="D18" s="24">
        <v>135</v>
      </c>
      <c r="E18" s="57" t="s">
        <v>1230</v>
      </c>
      <c r="F18" s="1295"/>
      <c r="G18" s="1378"/>
      <c r="H18" s="1378"/>
    </row>
    <row r="19" spans="1:8" s="147" customFormat="1" ht="18.75" customHeight="1" x14ac:dyDescent="0.2">
      <c r="A19" s="1289"/>
      <c r="B19" s="1306"/>
      <c r="C19" s="1298"/>
      <c r="D19" s="24">
        <v>8</v>
      </c>
      <c r="E19" s="57" t="s">
        <v>1231</v>
      </c>
      <c r="F19" s="1295"/>
      <c r="G19" s="1378"/>
      <c r="H19" s="1378"/>
    </row>
    <row r="20" spans="1:8" s="147" customFormat="1" ht="18.75" customHeight="1" x14ac:dyDescent="0.2">
      <c r="A20" s="1290"/>
      <c r="B20" s="1307"/>
      <c r="C20" s="1299"/>
      <c r="D20" s="37">
        <v>5</v>
      </c>
      <c r="E20" s="57" t="s">
        <v>1232</v>
      </c>
      <c r="F20" s="1296"/>
      <c r="G20" s="1378"/>
      <c r="H20" s="1378"/>
    </row>
    <row r="21" spans="1:8" s="147" customFormat="1" ht="18.75" customHeight="1" x14ac:dyDescent="0.2">
      <c r="A21" s="1288">
        <v>2</v>
      </c>
      <c r="B21" s="1291" t="s">
        <v>817</v>
      </c>
      <c r="C21" s="1297" t="s">
        <v>47</v>
      </c>
      <c r="D21" s="112">
        <v>290.39999999999998</v>
      </c>
      <c r="E21" s="57" t="s">
        <v>750</v>
      </c>
      <c r="F21" s="1294">
        <v>2296000</v>
      </c>
      <c r="G21" s="1378"/>
      <c r="H21" s="1378"/>
    </row>
    <row r="22" spans="1:8" s="147" customFormat="1" ht="18.75" customHeight="1" x14ac:dyDescent="0.2">
      <c r="A22" s="1289"/>
      <c r="B22" s="1292"/>
      <c r="C22" s="1298"/>
      <c r="D22" s="37">
        <v>204</v>
      </c>
      <c r="E22" s="57" t="s">
        <v>1233</v>
      </c>
      <c r="F22" s="1295"/>
      <c r="G22" s="1378"/>
      <c r="H22" s="1378"/>
    </row>
    <row r="23" spans="1:8" s="147" customFormat="1" ht="18.75" customHeight="1" x14ac:dyDescent="0.2">
      <c r="A23" s="1289"/>
      <c r="B23" s="1292"/>
      <c r="C23" s="1298"/>
      <c r="D23" s="37">
        <v>6</v>
      </c>
      <c r="E23" s="57" t="s">
        <v>752</v>
      </c>
      <c r="F23" s="1295"/>
      <c r="G23" s="1378"/>
      <c r="H23" s="1378"/>
    </row>
    <row r="24" spans="1:8" s="147" customFormat="1" ht="27" customHeight="1" x14ac:dyDescent="0.2">
      <c r="A24" s="1289"/>
      <c r="B24" s="1292"/>
      <c r="C24" s="1298"/>
      <c r="D24" s="37">
        <v>204</v>
      </c>
      <c r="E24" s="57" t="s">
        <v>1301</v>
      </c>
      <c r="F24" s="1295"/>
      <c r="G24" s="1378"/>
      <c r="H24" s="1378"/>
    </row>
    <row r="25" spans="1:8" s="147" customFormat="1" ht="18.75" customHeight="1" x14ac:dyDescent="0.2">
      <c r="A25" s="1289"/>
      <c r="B25" s="1292"/>
      <c r="C25" s="1298"/>
      <c r="D25" s="37">
        <v>6</v>
      </c>
      <c r="E25" s="57" t="s">
        <v>1234</v>
      </c>
      <c r="F25" s="1295"/>
      <c r="G25" s="1378"/>
      <c r="H25" s="1378"/>
    </row>
    <row r="26" spans="1:8" s="147" customFormat="1" ht="26.25" customHeight="1" x14ac:dyDescent="0.2">
      <c r="A26" s="1289"/>
      <c r="B26" s="1292"/>
      <c r="C26" s="1298"/>
      <c r="D26" s="37">
        <v>65</v>
      </c>
      <c r="E26" s="57" t="s">
        <v>1235</v>
      </c>
      <c r="F26" s="1295"/>
      <c r="G26" s="1378"/>
      <c r="H26" s="1378"/>
    </row>
    <row r="27" spans="1:8" s="147" customFormat="1" ht="26.25" customHeight="1" x14ac:dyDescent="0.2">
      <c r="A27" s="1289"/>
      <c r="B27" s="1292"/>
      <c r="C27" s="1298"/>
      <c r="D27" s="37">
        <v>1</v>
      </c>
      <c r="E27" s="57" t="s">
        <v>1236</v>
      </c>
      <c r="F27" s="1295"/>
      <c r="G27" s="1378"/>
      <c r="H27" s="1378"/>
    </row>
    <row r="28" spans="1:8" s="147" customFormat="1" ht="26.25" customHeight="1" x14ac:dyDescent="0.2">
      <c r="A28" s="1289"/>
      <c r="B28" s="1292"/>
      <c r="C28" s="1298"/>
      <c r="D28" s="37">
        <v>28</v>
      </c>
      <c r="E28" s="57" t="s">
        <v>1237</v>
      </c>
      <c r="F28" s="1295"/>
      <c r="G28" s="1378"/>
      <c r="H28" s="1378"/>
    </row>
    <row r="29" spans="1:8" s="147" customFormat="1" ht="25.5" customHeight="1" x14ac:dyDescent="0.2">
      <c r="A29" s="1289"/>
      <c r="B29" s="1292"/>
      <c r="C29" s="1298"/>
      <c r="D29" s="37">
        <v>1</v>
      </c>
      <c r="E29" s="57" t="s">
        <v>1297</v>
      </c>
      <c r="F29" s="1295"/>
      <c r="G29" s="1378"/>
      <c r="H29" s="1378"/>
    </row>
    <row r="30" spans="1:8" s="147" customFormat="1" ht="18.75" customHeight="1" x14ac:dyDescent="0.2">
      <c r="A30" s="1289"/>
      <c r="B30" s="1292"/>
      <c r="C30" s="1298"/>
      <c r="D30" s="37">
        <v>1</v>
      </c>
      <c r="E30" s="57" t="s">
        <v>1300</v>
      </c>
      <c r="F30" s="1295"/>
      <c r="G30" s="1378"/>
      <c r="H30" s="1378"/>
    </row>
    <row r="31" spans="1:8" s="147" customFormat="1" ht="27" customHeight="1" x14ac:dyDescent="0.2">
      <c r="A31" s="1289"/>
      <c r="B31" s="1292"/>
      <c r="C31" s="1298"/>
      <c r="D31" s="37">
        <v>2</v>
      </c>
      <c r="E31" s="57" t="s">
        <v>1302</v>
      </c>
      <c r="F31" s="1295"/>
      <c r="G31" s="1378"/>
      <c r="H31" s="1378"/>
    </row>
    <row r="32" spans="1:8" s="147" customFormat="1" ht="25.5" customHeight="1" x14ac:dyDescent="0.2">
      <c r="A32" s="1290"/>
      <c r="B32" s="1293"/>
      <c r="C32" s="1299"/>
      <c r="D32" s="431">
        <v>40140.82</v>
      </c>
      <c r="E32" s="430" t="s">
        <v>1303</v>
      </c>
      <c r="F32" s="1296"/>
      <c r="G32" s="1378"/>
      <c r="H32" s="1378"/>
    </row>
    <row r="33" spans="1:8" s="147" customFormat="1" ht="18.75" customHeight="1" x14ac:dyDescent="0.2">
      <c r="A33" s="11"/>
      <c r="B33" s="229" t="s">
        <v>836</v>
      </c>
      <c r="C33" s="229"/>
      <c r="D33" s="246"/>
      <c r="E33" s="228"/>
      <c r="F33" s="191">
        <f>+F34</f>
        <v>2000000.02</v>
      </c>
      <c r="G33" s="615"/>
      <c r="H33" s="1378"/>
    </row>
    <row r="34" spans="1:8" s="147" customFormat="1" ht="29.25" customHeight="1" x14ac:dyDescent="0.2">
      <c r="A34" s="1071">
        <v>1</v>
      </c>
      <c r="B34" s="1072" t="s">
        <v>775</v>
      </c>
      <c r="C34" s="754"/>
      <c r="D34" s="58"/>
      <c r="E34" s="84"/>
      <c r="F34" s="755">
        <f>SUM(F35:F41)</f>
        <v>2000000.02</v>
      </c>
      <c r="G34" s="615"/>
      <c r="H34" s="1378"/>
    </row>
    <row r="35" spans="1:8" ht="21" customHeight="1" x14ac:dyDescent="0.2">
      <c r="A35" s="1070">
        <v>1.1000000000000001</v>
      </c>
      <c r="B35" s="772" t="s">
        <v>2138</v>
      </c>
      <c r="C35" s="1300" t="s">
        <v>714</v>
      </c>
      <c r="D35" s="1026"/>
      <c r="E35" s="84" t="s">
        <v>750</v>
      </c>
      <c r="F35" s="1053">
        <v>409833.34</v>
      </c>
      <c r="G35" s="615"/>
      <c r="H35" s="615"/>
    </row>
    <row r="36" spans="1:8" ht="21.75" customHeight="1" x14ac:dyDescent="0.2">
      <c r="A36" s="1070">
        <v>1.2</v>
      </c>
      <c r="B36" s="772" t="s">
        <v>1698</v>
      </c>
      <c r="C36" s="1301"/>
      <c r="D36" s="1026"/>
      <c r="E36" s="84" t="s">
        <v>749</v>
      </c>
      <c r="F36" s="1053">
        <v>878927.64</v>
      </c>
      <c r="G36" s="615"/>
      <c r="H36" s="615"/>
    </row>
    <row r="37" spans="1:8" ht="21" customHeight="1" x14ac:dyDescent="0.2">
      <c r="A37" s="1070">
        <v>1.3</v>
      </c>
      <c r="B37" s="772" t="s">
        <v>2139</v>
      </c>
      <c r="C37" s="1301"/>
      <c r="D37" s="1026"/>
      <c r="E37" s="1073"/>
      <c r="F37" s="1053">
        <v>320286.49</v>
      </c>
      <c r="G37" s="615"/>
      <c r="H37" s="615"/>
    </row>
    <row r="38" spans="1:8" ht="18" customHeight="1" x14ac:dyDescent="0.2">
      <c r="A38" s="1016">
        <v>1.4</v>
      </c>
      <c r="B38" s="772" t="s">
        <v>2140</v>
      </c>
      <c r="C38" s="1301"/>
      <c r="D38" s="1019"/>
      <c r="E38" s="589"/>
      <c r="F38" s="1053">
        <v>16161.55</v>
      </c>
      <c r="G38" s="615"/>
      <c r="H38" s="615"/>
    </row>
    <row r="39" spans="1:8" ht="20.25" customHeight="1" x14ac:dyDescent="0.2">
      <c r="A39" s="1016">
        <v>1.5</v>
      </c>
      <c r="B39" s="772" t="s">
        <v>2143</v>
      </c>
      <c r="C39" s="1301"/>
      <c r="D39" s="1019"/>
      <c r="E39" s="589"/>
      <c r="F39" s="1053">
        <v>145100</v>
      </c>
      <c r="G39" s="615"/>
      <c r="H39" s="615"/>
    </row>
    <row r="40" spans="1:8" ht="21" customHeight="1" x14ac:dyDescent="0.2">
      <c r="A40" s="1016">
        <v>1.6</v>
      </c>
      <c r="B40" s="575" t="s">
        <v>2141</v>
      </c>
      <c r="C40" s="1302"/>
      <c r="D40" s="1019"/>
      <c r="E40" s="1019"/>
      <c r="F40" s="1053">
        <v>141032</v>
      </c>
      <c r="G40" s="615"/>
      <c r="H40" s="615"/>
    </row>
    <row r="41" spans="1:8" ht="18.75" customHeight="1" x14ac:dyDescent="0.2">
      <c r="A41" s="1016">
        <v>1.7</v>
      </c>
      <c r="B41" s="575" t="s">
        <v>2142</v>
      </c>
      <c r="C41" s="1019"/>
      <c r="D41" s="1019"/>
      <c r="E41" s="1019"/>
      <c r="F41" s="1053">
        <v>88659</v>
      </c>
      <c r="G41" s="615"/>
      <c r="H41" s="615"/>
    </row>
    <row r="42" spans="1:8" x14ac:dyDescent="0.2">
      <c r="B42" s="1303"/>
      <c r="C42" s="1304"/>
      <c r="D42" s="1304"/>
      <c r="E42" s="1304"/>
      <c r="F42" s="1304"/>
    </row>
  </sheetData>
  <mergeCells count="17">
    <mergeCell ref="C35:C40"/>
    <mergeCell ref="B42:F42"/>
    <mergeCell ref="B9:B20"/>
    <mergeCell ref="A9:A20"/>
    <mergeCell ref="B21:B32"/>
    <mergeCell ref="A21:A32"/>
    <mergeCell ref="F9:F20"/>
    <mergeCell ref="A2:B2"/>
    <mergeCell ref="A3:F3"/>
    <mergeCell ref="A4:F4"/>
    <mergeCell ref="A5:A6"/>
    <mergeCell ref="B5:B6"/>
    <mergeCell ref="C5:C6"/>
    <mergeCell ref="D5:F5"/>
    <mergeCell ref="F21:F32"/>
    <mergeCell ref="C9:C20"/>
    <mergeCell ref="C21:C32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AD80"/>
  <sheetViews>
    <sheetView showZeros="0" zoomScaleNormal="100" zoomScaleSheetLayoutView="100" workbookViewId="0">
      <selection activeCell="G2" sqref="G2:I64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9" ht="18" customHeight="1" x14ac:dyDescent="0.2">
      <c r="A2" s="1170" t="s">
        <v>26</v>
      </c>
      <c r="B2" s="1171"/>
      <c r="C2" s="1"/>
      <c r="D2" s="2"/>
      <c r="E2" s="153"/>
      <c r="F2" s="3"/>
      <c r="G2" s="615"/>
      <c r="H2" s="615"/>
      <c r="I2" s="615"/>
    </row>
    <row r="3" spans="1:9" ht="25.5" customHeight="1" x14ac:dyDescent="0.2">
      <c r="A3" s="1172" t="s">
        <v>25</v>
      </c>
      <c r="B3" s="1173"/>
      <c r="C3" s="1173"/>
      <c r="D3" s="1173"/>
      <c r="E3" s="1173"/>
      <c r="F3" s="1174"/>
      <c r="G3" s="615"/>
      <c r="H3" s="615"/>
      <c r="I3" s="615"/>
    </row>
    <row r="4" spans="1:9" ht="25.5" customHeight="1" x14ac:dyDescent="0.2">
      <c r="A4" s="1175" t="s">
        <v>758</v>
      </c>
      <c r="B4" s="1176"/>
      <c r="C4" s="1176"/>
      <c r="D4" s="1176"/>
      <c r="E4" s="1176"/>
      <c r="F4" s="1177"/>
      <c r="G4" s="615"/>
      <c r="H4" s="615"/>
      <c r="I4" s="615"/>
    </row>
    <row r="5" spans="1:9" ht="18" customHeight="1" x14ac:dyDescent="0.2">
      <c r="A5" s="1178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  <c r="I5" s="615"/>
    </row>
    <row r="6" spans="1:9" ht="18" customHeight="1" x14ac:dyDescent="0.2">
      <c r="A6" s="1178"/>
      <c r="B6" s="1178"/>
      <c r="C6" s="1178"/>
      <c r="D6" s="264" t="s">
        <v>4</v>
      </c>
      <c r="E6" s="264" t="s">
        <v>3</v>
      </c>
      <c r="F6" s="1163" t="s">
        <v>2352</v>
      </c>
      <c r="G6" s="615"/>
      <c r="H6" s="615"/>
      <c r="I6" s="615"/>
    </row>
    <row r="7" spans="1:9" s="143" customFormat="1" ht="25.5" customHeight="1" x14ac:dyDescent="0.2">
      <c r="A7" s="1287" t="s">
        <v>456</v>
      </c>
      <c r="B7" s="1287"/>
      <c r="C7" s="86"/>
      <c r="D7" s="86"/>
      <c r="E7" s="154"/>
      <c r="F7" s="74">
        <f>+F8+F25</f>
        <v>375584.20000000007</v>
      </c>
      <c r="G7" s="615"/>
      <c r="H7" s="1379"/>
      <c r="I7" s="1379"/>
    </row>
    <row r="8" spans="1:9" s="143" customFormat="1" ht="19.5" customHeight="1" x14ac:dyDescent="0.2">
      <c r="A8" s="207">
        <v>1</v>
      </c>
      <c r="B8" s="216" t="s">
        <v>463</v>
      </c>
      <c r="C8" s="45"/>
      <c r="D8" s="45"/>
      <c r="E8" s="166"/>
      <c r="F8" s="696">
        <f>+F9</f>
        <v>334116.80000000005</v>
      </c>
      <c r="G8" s="615"/>
      <c r="H8" s="1379"/>
      <c r="I8" s="1379"/>
    </row>
    <row r="9" spans="1:9" s="143" customFormat="1" ht="19.5" customHeight="1" x14ac:dyDescent="0.2">
      <c r="A9" s="80">
        <v>1.1000000000000001</v>
      </c>
      <c r="B9" s="680" t="s">
        <v>1614</v>
      </c>
      <c r="C9" s="681"/>
      <c r="D9" s="448"/>
      <c r="E9" s="223"/>
      <c r="F9" s="222">
        <f>SUM(F10:F24)</f>
        <v>334116.80000000005</v>
      </c>
      <c r="G9" s="615"/>
      <c r="H9" s="1379"/>
      <c r="I9" s="1379"/>
    </row>
    <row r="10" spans="1:9" s="143" customFormat="1" ht="18.75" customHeight="1" x14ac:dyDescent="0.2">
      <c r="A10" s="558" t="s">
        <v>437</v>
      </c>
      <c r="B10" s="675" t="s">
        <v>1594</v>
      </c>
      <c r="C10" s="43"/>
      <c r="D10" s="70">
        <v>12</v>
      </c>
      <c r="E10" s="190" t="s">
        <v>48</v>
      </c>
      <c r="F10" s="15">
        <f>282528-39095.4+2145</f>
        <v>245577.60000000001</v>
      </c>
      <c r="G10" s="615"/>
      <c r="H10" s="1379"/>
      <c r="I10" s="1379"/>
    </row>
    <row r="11" spans="1:9" s="143" customFormat="1" ht="20.25" customHeight="1" x14ac:dyDescent="0.2">
      <c r="A11" s="558" t="s">
        <v>438</v>
      </c>
      <c r="B11" s="206" t="s">
        <v>1328</v>
      </c>
      <c r="C11" s="564" t="s">
        <v>47</v>
      </c>
      <c r="D11" s="34">
        <v>12</v>
      </c>
      <c r="E11" s="159" t="s">
        <v>48</v>
      </c>
      <c r="F11" s="560">
        <v>13543.2</v>
      </c>
      <c r="G11" s="615"/>
      <c r="H11" s="1379"/>
      <c r="I11" s="1379"/>
    </row>
    <row r="12" spans="1:9" s="143" customFormat="1" ht="28.5" customHeight="1" x14ac:dyDescent="0.2">
      <c r="A12" s="558" t="s">
        <v>440</v>
      </c>
      <c r="B12" s="19" t="s">
        <v>1595</v>
      </c>
      <c r="C12" s="564" t="s">
        <v>39</v>
      </c>
      <c r="D12" s="34" t="s">
        <v>1618</v>
      </c>
      <c r="E12" s="159" t="s">
        <v>1615</v>
      </c>
      <c r="F12" s="39"/>
      <c r="G12" s="615"/>
      <c r="H12" s="1379"/>
      <c r="I12" s="1379"/>
    </row>
    <row r="13" spans="1:9" s="143" customFormat="1" ht="21" customHeight="1" x14ac:dyDescent="0.2">
      <c r="A13" s="558" t="s">
        <v>1619</v>
      </c>
      <c r="B13" s="206" t="s">
        <v>1596</v>
      </c>
      <c r="C13" s="564" t="s">
        <v>39</v>
      </c>
      <c r="D13" s="34" t="s">
        <v>1618</v>
      </c>
      <c r="E13" s="159" t="s">
        <v>1616</v>
      </c>
      <c r="F13" s="39"/>
      <c r="G13" s="615"/>
      <c r="H13" s="1379"/>
      <c r="I13" s="1379"/>
    </row>
    <row r="14" spans="1:9" s="143" customFormat="1" ht="21" customHeight="1" x14ac:dyDescent="0.2">
      <c r="A14" s="558" t="s">
        <v>1620</v>
      </c>
      <c r="B14" s="206" t="s">
        <v>1597</v>
      </c>
      <c r="C14" s="564" t="s">
        <v>39</v>
      </c>
      <c r="D14" s="34">
        <v>58</v>
      </c>
      <c r="E14" s="159" t="s">
        <v>464</v>
      </c>
      <c r="F14" s="39"/>
      <c r="G14" s="615"/>
      <c r="H14" s="1379"/>
      <c r="I14" s="1379"/>
    </row>
    <row r="15" spans="1:9" s="143" customFormat="1" ht="20.25" customHeight="1" x14ac:dyDescent="0.2">
      <c r="A15" s="558" t="s">
        <v>1621</v>
      </c>
      <c r="B15" s="549" t="s">
        <v>1598</v>
      </c>
      <c r="C15" s="564" t="s">
        <v>39</v>
      </c>
      <c r="D15" s="34">
        <v>594</v>
      </c>
      <c r="E15" s="159" t="s">
        <v>464</v>
      </c>
      <c r="F15" s="39"/>
      <c r="G15" s="615"/>
      <c r="H15" s="1379"/>
      <c r="I15" s="1379"/>
    </row>
    <row r="16" spans="1:9" s="143" customFormat="1" ht="23.25" customHeight="1" x14ac:dyDescent="0.2">
      <c r="A16" s="558" t="s">
        <v>1622</v>
      </c>
      <c r="B16" s="549" t="s">
        <v>1599</v>
      </c>
      <c r="C16" s="564" t="s">
        <v>39</v>
      </c>
      <c r="D16" s="34" t="s">
        <v>1618</v>
      </c>
      <c r="E16" s="159" t="s">
        <v>464</v>
      </c>
      <c r="F16" s="39"/>
      <c r="G16" s="615"/>
      <c r="H16" s="1379"/>
      <c r="I16" s="1379"/>
    </row>
    <row r="17" spans="1:30" s="143" customFormat="1" ht="24.75" customHeight="1" x14ac:dyDescent="0.2">
      <c r="A17" s="558" t="s">
        <v>1623</v>
      </c>
      <c r="B17" s="549" t="s">
        <v>1600</v>
      </c>
      <c r="C17" s="564" t="s">
        <v>39</v>
      </c>
      <c r="D17" s="34">
        <v>35</v>
      </c>
      <c r="E17" s="159" t="s">
        <v>464</v>
      </c>
      <c r="F17" s="560">
        <v>31150</v>
      </c>
      <c r="G17" s="615"/>
      <c r="H17" s="1379"/>
      <c r="I17" s="1379"/>
    </row>
    <row r="18" spans="1:30" s="143" customFormat="1" ht="21" customHeight="1" x14ac:dyDescent="0.2">
      <c r="A18" s="558" t="s">
        <v>1624</v>
      </c>
      <c r="B18" s="549" t="s">
        <v>1601</v>
      </c>
      <c r="C18" s="564" t="s">
        <v>39</v>
      </c>
      <c r="D18" s="34">
        <v>1</v>
      </c>
      <c r="E18" s="159" t="s">
        <v>1368</v>
      </c>
      <c r="F18" s="560">
        <v>1150</v>
      </c>
      <c r="G18" s="615"/>
      <c r="H18" s="1379"/>
      <c r="I18" s="1379"/>
    </row>
    <row r="19" spans="1:30" s="143" customFormat="1" ht="23.25" customHeight="1" x14ac:dyDescent="0.2">
      <c r="A19" s="558" t="s">
        <v>1625</v>
      </c>
      <c r="B19" s="549" t="s">
        <v>1602</v>
      </c>
      <c r="C19" s="564" t="s">
        <v>39</v>
      </c>
      <c r="D19" s="34">
        <v>2</v>
      </c>
      <c r="E19" s="159" t="s">
        <v>83</v>
      </c>
      <c r="F19" s="560">
        <v>2800</v>
      </c>
      <c r="G19" s="615"/>
      <c r="H19" s="1379"/>
      <c r="I19" s="1379"/>
    </row>
    <row r="20" spans="1:30" s="143" customFormat="1" ht="19.5" customHeight="1" x14ac:dyDescent="0.2">
      <c r="A20" s="558" t="s">
        <v>1626</v>
      </c>
      <c r="B20" s="206" t="s">
        <v>1603</v>
      </c>
      <c r="C20" s="564" t="s">
        <v>39</v>
      </c>
      <c r="D20" s="34"/>
      <c r="E20" s="159" t="s">
        <v>1617</v>
      </c>
      <c r="F20" s="39"/>
      <c r="G20" s="615"/>
      <c r="H20" s="1379"/>
      <c r="I20" s="1379"/>
    </row>
    <row r="21" spans="1:30" s="143" customFormat="1" ht="28.5" customHeight="1" x14ac:dyDescent="0.2">
      <c r="A21" s="558" t="s">
        <v>1627</v>
      </c>
      <c r="B21" s="328" t="s">
        <v>1604</v>
      </c>
      <c r="C21" s="564" t="s">
        <v>39</v>
      </c>
      <c r="D21" s="34">
        <v>20</v>
      </c>
      <c r="E21" s="159" t="s">
        <v>458</v>
      </c>
      <c r="F21" s="560">
        <v>0</v>
      </c>
      <c r="G21" s="615"/>
      <c r="H21" s="1379"/>
      <c r="I21" s="1379"/>
    </row>
    <row r="22" spans="1:30" s="143" customFormat="1" ht="26.25" customHeight="1" x14ac:dyDescent="0.2">
      <c r="A22" s="558" t="s">
        <v>1628</v>
      </c>
      <c r="B22" s="328" t="s">
        <v>1605</v>
      </c>
      <c r="C22" s="564" t="s">
        <v>39</v>
      </c>
      <c r="D22" s="34">
        <v>5</v>
      </c>
      <c r="E22" s="159" t="s">
        <v>83</v>
      </c>
      <c r="F22" s="560">
        <v>0</v>
      </c>
      <c r="G22" s="615"/>
      <c r="H22" s="1379"/>
      <c r="I22" s="1379"/>
    </row>
    <row r="23" spans="1:30" s="143" customFormat="1" ht="21" customHeight="1" x14ac:dyDescent="0.2">
      <c r="A23" s="558" t="s">
        <v>1629</v>
      </c>
      <c r="B23" s="328" t="s">
        <v>1606</v>
      </c>
      <c r="C23" s="564" t="s">
        <v>39</v>
      </c>
      <c r="D23" s="34">
        <v>20</v>
      </c>
      <c r="E23" s="159" t="s">
        <v>458</v>
      </c>
      <c r="F23" s="560">
        <v>25488</v>
      </c>
      <c r="G23" s="615"/>
      <c r="H23" s="1379"/>
      <c r="I23" s="1379"/>
    </row>
    <row r="24" spans="1:30" s="143" customFormat="1" ht="28.5" customHeight="1" x14ac:dyDescent="0.2">
      <c r="A24" s="558" t="s">
        <v>1630</v>
      </c>
      <c r="B24" s="328" t="s">
        <v>1607</v>
      </c>
      <c r="C24" s="564" t="s">
        <v>39</v>
      </c>
      <c r="D24" s="34">
        <v>5</v>
      </c>
      <c r="E24" s="159" t="s">
        <v>83</v>
      </c>
      <c r="F24" s="560">
        <v>14408</v>
      </c>
      <c r="G24" s="615"/>
      <c r="H24" s="1379"/>
      <c r="I24" s="1379"/>
    </row>
    <row r="25" spans="1:30" s="143" customFormat="1" ht="28.5" customHeight="1" x14ac:dyDescent="0.2">
      <c r="A25" s="215">
        <v>2</v>
      </c>
      <c r="B25" s="230" t="s">
        <v>465</v>
      </c>
      <c r="C25" s="45"/>
      <c r="D25" s="728"/>
      <c r="E25" s="45"/>
      <c r="F25" s="222">
        <f>+F26</f>
        <v>41467.4</v>
      </c>
      <c r="G25" s="615"/>
      <c r="H25" s="1379"/>
      <c r="I25" s="1379"/>
    </row>
    <row r="26" spans="1:30" s="143" customFormat="1" ht="19.5" customHeight="1" x14ac:dyDescent="0.2">
      <c r="A26" s="217">
        <v>2.1</v>
      </c>
      <c r="B26" s="230" t="s">
        <v>1608</v>
      </c>
      <c r="C26" s="682"/>
      <c r="D26" s="729"/>
      <c r="E26" s="220"/>
      <c r="F26" s="222">
        <f>SUM(F27:F39)</f>
        <v>41467.4</v>
      </c>
      <c r="G26" s="615"/>
      <c r="H26" s="1379"/>
      <c r="I26" s="1379"/>
    </row>
    <row r="27" spans="1:30" s="143" customFormat="1" ht="26.25" customHeight="1" x14ac:dyDescent="0.2">
      <c r="A27" s="550" t="s">
        <v>315</v>
      </c>
      <c r="B27" s="88" t="s">
        <v>713</v>
      </c>
      <c r="C27" s="679" t="s">
        <v>162</v>
      </c>
      <c r="D27" s="45">
        <v>6</v>
      </c>
      <c r="E27" s="166" t="s">
        <v>458</v>
      </c>
      <c r="F27" s="560">
        <v>1440</v>
      </c>
      <c r="G27" s="615"/>
      <c r="H27" s="1379"/>
      <c r="I27" s="1379"/>
    </row>
    <row r="28" spans="1:30" s="143" customFormat="1" ht="21.75" customHeight="1" x14ac:dyDescent="0.2">
      <c r="A28" s="550" t="s">
        <v>317</v>
      </c>
      <c r="B28" s="553" t="s">
        <v>1609</v>
      </c>
      <c r="C28" s="679" t="s">
        <v>162</v>
      </c>
      <c r="D28" s="45">
        <v>40</v>
      </c>
      <c r="E28" s="166" t="s">
        <v>459</v>
      </c>
      <c r="F28" s="560">
        <v>14400</v>
      </c>
      <c r="G28" s="615"/>
      <c r="H28" s="1379"/>
      <c r="I28" s="1379"/>
    </row>
    <row r="29" spans="1:30" s="143" customFormat="1" ht="21" customHeight="1" x14ac:dyDescent="0.2">
      <c r="A29" s="550" t="s">
        <v>1631</v>
      </c>
      <c r="B29" s="678" t="s">
        <v>460</v>
      </c>
      <c r="C29" s="679" t="s">
        <v>162</v>
      </c>
      <c r="D29" s="45">
        <v>2</v>
      </c>
      <c r="E29" s="166" t="s">
        <v>461</v>
      </c>
      <c r="F29" s="560">
        <v>5000</v>
      </c>
      <c r="G29" s="615"/>
      <c r="H29" s="1379"/>
      <c r="I29" s="1379"/>
    </row>
    <row r="30" spans="1:30" s="143" customFormat="1" ht="20.25" customHeight="1" x14ac:dyDescent="0.2">
      <c r="A30" s="550" t="s">
        <v>1632</v>
      </c>
      <c r="B30" s="328" t="s">
        <v>1610</v>
      </c>
      <c r="C30" s="159" t="s">
        <v>47</v>
      </c>
      <c r="D30" s="34">
        <v>1</v>
      </c>
      <c r="E30" s="159" t="s">
        <v>83</v>
      </c>
      <c r="F30" s="560">
        <v>5738</v>
      </c>
      <c r="G30" s="615"/>
      <c r="H30" s="1379"/>
      <c r="I30" s="1379"/>
    </row>
    <row r="31" spans="1:30" s="147" customFormat="1" ht="20.25" customHeight="1" x14ac:dyDescent="0.2">
      <c r="A31" s="550" t="s">
        <v>1633</v>
      </c>
      <c r="B31" s="328" t="s">
        <v>1325</v>
      </c>
      <c r="C31" s="159" t="s">
        <v>47</v>
      </c>
      <c r="D31" s="34"/>
      <c r="E31" s="564"/>
      <c r="F31" s="560">
        <v>7412</v>
      </c>
      <c r="G31" s="615"/>
      <c r="H31" s="1378"/>
      <c r="I31" s="1380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</row>
    <row r="32" spans="1:30" s="147" customFormat="1" ht="39" customHeight="1" x14ac:dyDescent="0.2">
      <c r="A32" s="550" t="s">
        <v>1634</v>
      </c>
      <c r="B32" s="677" t="s">
        <v>1611</v>
      </c>
      <c r="C32" s="159" t="s">
        <v>47</v>
      </c>
      <c r="D32" s="34"/>
      <c r="E32" s="564"/>
      <c r="F32" s="560"/>
      <c r="G32" s="615"/>
      <c r="H32" s="1378"/>
      <c r="I32" s="1380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</row>
    <row r="33" spans="1:30" s="147" customFormat="1" ht="29.25" customHeight="1" x14ac:dyDescent="0.2">
      <c r="A33" s="550" t="s">
        <v>1635</v>
      </c>
      <c r="B33" s="328" t="s">
        <v>1612</v>
      </c>
      <c r="C33" s="159" t="s">
        <v>47</v>
      </c>
      <c r="D33" s="34"/>
      <c r="E33" s="159" t="s">
        <v>459</v>
      </c>
      <c r="F33" s="560"/>
      <c r="G33" s="615"/>
      <c r="H33" s="1378"/>
      <c r="I33" s="1380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</row>
    <row r="34" spans="1:30" s="147" customFormat="1" ht="27.75" customHeight="1" x14ac:dyDescent="0.2">
      <c r="A34" s="550" t="s">
        <v>1636</v>
      </c>
      <c r="B34" s="677" t="s">
        <v>1613</v>
      </c>
      <c r="C34" s="159" t="s">
        <v>47</v>
      </c>
      <c r="D34" s="34"/>
      <c r="E34" s="159" t="s">
        <v>459</v>
      </c>
      <c r="F34" s="560"/>
      <c r="G34" s="615"/>
      <c r="H34" s="1378"/>
      <c r="I34" s="1380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</row>
    <row r="35" spans="1:30" s="147" customFormat="1" ht="23.25" customHeight="1" x14ac:dyDescent="0.2">
      <c r="A35" s="550" t="s">
        <v>1637</v>
      </c>
      <c r="B35" s="328" t="s">
        <v>462</v>
      </c>
      <c r="C35" s="159" t="s">
        <v>47</v>
      </c>
      <c r="D35" s="34"/>
      <c r="E35" s="159" t="s">
        <v>385</v>
      </c>
      <c r="F35" s="560">
        <v>7477.4</v>
      </c>
      <c r="G35" s="615"/>
      <c r="H35" s="1378"/>
      <c r="I35" s="1380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</row>
    <row r="36" spans="1:30" s="147" customFormat="1" ht="29.25" customHeight="1" x14ac:dyDescent="0.2">
      <c r="A36" s="550" t="s">
        <v>1638</v>
      </c>
      <c r="B36" s="677" t="s">
        <v>1644</v>
      </c>
      <c r="C36" s="159" t="s">
        <v>47</v>
      </c>
      <c r="D36" s="34"/>
      <c r="E36" s="159" t="s">
        <v>459</v>
      </c>
      <c r="F36" s="39"/>
      <c r="G36" s="615"/>
      <c r="H36" s="1378"/>
      <c r="I36" s="1380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</row>
    <row r="37" spans="1:30" ht="27.75" customHeight="1" x14ac:dyDescent="0.2">
      <c r="A37" s="550" t="s">
        <v>1639</v>
      </c>
      <c r="B37" s="328" t="s">
        <v>1643</v>
      </c>
      <c r="C37" s="159" t="s">
        <v>47</v>
      </c>
      <c r="D37" s="34"/>
      <c r="E37" s="159" t="s">
        <v>459</v>
      </c>
      <c r="F37" s="39"/>
      <c r="G37" s="1381"/>
      <c r="H37" s="615"/>
      <c r="I37" s="1381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</row>
    <row r="38" spans="1:30" ht="32.25" customHeight="1" x14ac:dyDescent="0.2">
      <c r="A38" s="550" t="s">
        <v>1640</v>
      </c>
      <c r="B38" s="328" t="s">
        <v>1642</v>
      </c>
      <c r="C38" s="159" t="s">
        <v>47</v>
      </c>
      <c r="D38" s="752">
        <v>1</v>
      </c>
      <c r="E38" s="159" t="s">
        <v>459</v>
      </c>
      <c r="F38" s="39"/>
      <c r="G38" s="1369"/>
      <c r="H38" s="615"/>
      <c r="I38" s="1369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</row>
    <row r="39" spans="1:30" ht="28.5" customHeight="1" x14ac:dyDescent="0.2">
      <c r="A39" s="550" t="s">
        <v>1641</v>
      </c>
      <c r="B39" s="677" t="s">
        <v>1645</v>
      </c>
      <c r="C39" s="159" t="s">
        <v>47</v>
      </c>
      <c r="D39" s="752">
        <v>1</v>
      </c>
      <c r="E39" s="159" t="s">
        <v>459</v>
      </c>
      <c r="F39" s="39"/>
      <c r="G39" s="1369"/>
      <c r="H39" s="615"/>
      <c r="I39" s="1369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</row>
    <row r="40" spans="1:30" ht="20.25" customHeight="1" x14ac:dyDescent="0.2">
      <c r="A40" s="759"/>
      <c r="B40" s="1074" t="s">
        <v>2156</v>
      </c>
      <c r="C40" s="676"/>
      <c r="D40" s="752"/>
      <c r="E40" s="683"/>
      <c r="F40" s="202">
        <f>SUM(F41:F62)</f>
        <v>41710</v>
      </c>
      <c r="G40" s="1369"/>
      <c r="H40" s="1369"/>
      <c r="I40" s="1369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</row>
    <row r="41" spans="1:30" ht="24.75" customHeight="1" x14ac:dyDescent="0.2">
      <c r="A41" s="1310">
        <v>1</v>
      </c>
      <c r="B41" s="1312" t="s">
        <v>2144</v>
      </c>
      <c r="C41" s="1250" t="s">
        <v>39</v>
      </c>
      <c r="D41" s="756">
        <v>1</v>
      </c>
      <c r="E41" s="1076" t="s">
        <v>2157</v>
      </c>
      <c r="F41" s="595"/>
      <c r="G41" s="1382"/>
      <c r="H41" s="615"/>
      <c r="I41" s="615"/>
    </row>
    <row r="42" spans="1:30" ht="17.25" customHeight="1" x14ac:dyDescent="0.2">
      <c r="A42" s="1311"/>
      <c r="B42" s="1313"/>
      <c r="C42" s="1251"/>
      <c r="D42" s="935">
        <v>1</v>
      </c>
      <c r="E42" s="948" t="s">
        <v>312</v>
      </c>
      <c r="F42" s="595"/>
      <c r="G42" s="1382"/>
      <c r="H42" s="615"/>
      <c r="I42" s="615"/>
    </row>
    <row r="43" spans="1:30" ht="20.25" customHeight="1" x14ac:dyDescent="0.2">
      <c r="A43" s="573">
        <v>2</v>
      </c>
      <c r="B43" s="594" t="s">
        <v>2145</v>
      </c>
      <c r="C43" s="689" t="s">
        <v>39</v>
      </c>
      <c r="D43" s="1083">
        <v>26</v>
      </c>
      <c r="E43" s="947" t="s">
        <v>2146</v>
      </c>
      <c r="F43" s="595">
        <v>1690</v>
      </c>
      <c r="G43" s="1382"/>
      <c r="H43" s="615"/>
      <c r="I43" s="615"/>
    </row>
    <row r="44" spans="1:30" ht="21" customHeight="1" x14ac:dyDescent="0.2">
      <c r="A44" s="1080">
        <v>2.1</v>
      </c>
      <c r="B44" s="694" t="s">
        <v>318</v>
      </c>
      <c r="C44" s="689" t="s">
        <v>39</v>
      </c>
      <c r="D44" s="1083">
        <v>13</v>
      </c>
      <c r="E44" s="947" t="s">
        <v>2146</v>
      </c>
      <c r="F44" s="595">
        <v>1690</v>
      </c>
      <c r="G44" s="1382"/>
      <c r="H44" s="615"/>
      <c r="I44" s="615"/>
    </row>
    <row r="45" spans="1:30" ht="24" customHeight="1" x14ac:dyDescent="0.2">
      <c r="A45" s="1081">
        <v>2.2000000000000002</v>
      </c>
      <c r="B45" s="594" t="s">
        <v>319</v>
      </c>
      <c r="C45" s="689" t="s">
        <v>39</v>
      </c>
      <c r="D45" s="935">
        <v>13</v>
      </c>
      <c r="E45" s="947" t="s">
        <v>2146</v>
      </c>
      <c r="F45" s="595">
        <v>1605</v>
      </c>
      <c r="G45" s="1382"/>
      <c r="H45" s="615"/>
      <c r="I45" s="615"/>
    </row>
    <row r="46" spans="1:30" x14ac:dyDescent="0.2">
      <c r="A46" s="1314">
        <v>2.2999999999999998</v>
      </c>
      <c r="B46" s="1309" t="s">
        <v>320</v>
      </c>
      <c r="C46" s="1308" t="s">
        <v>39</v>
      </c>
      <c r="D46" s="935">
        <v>0</v>
      </c>
      <c r="E46" s="947" t="s">
        <v>2146</v>
      </c>
      <c r="F46" s="595"/>
      <c r="G46" s="1382"/>
      <c r="H46" s="615"/>
      <c r="I46" s="615"/>
    </row>
    <row r="47" spans="1:30" ht="29.25" customHeight="1" x14ac:dyDescent="0.2">
      <c r="A47" s="1314"/>
      <c r="B47" s="1309"/>
      <c r="C47" s="1308"/>
      <c r="D47" s="935">
        <v>0</v>
      </c>
      <c r="E47" s="947" t="s">
        <v>321</v>
      </c>
      <c r="F47" s="595"/>
      <c r="G47" s="1382"/>
      <c r="H47" s="615"/>
      <c r="I47" s="615"/>
    </row>
    <row r="48" spans="1:30" ht="25.5" x14ac:dyDescent="0.2">
      <c r="A48" s="1081">
        <v>2.4</v>
      </c>
      <c r="B48" s="594" t="s">
        <v>2147</v>
      </c>
      <c r="C48" s="689" t="s">
        <v>39</v>
      </c>
      <c r="D48" s="935">
        <v>0</v>
      </c>
      <c r="E48" s="947" t="s">
        <v>2146</v>
      </c>
      <c r="F48" s="595"/>
      <c r="G48" s="1382"/>
      <c r="H48" s="615"/>
      <c r="I48" s="615"/>
    </row>
    <row r="49" spans="1:9" ht="27" customHeight="1" x14ac:dyDescent="0.2">
      <c r="A49" s="904">
        <v>3</v>
      </c>
      <c r="B49" s="594" t="s">
        <v>2148</v>
      </c>
      <c r="C49" s="689" t="s">
        <v>39</v>
      </c>
      <c r="D49" s="935">
        <v>0</v>
      </c>
      <c r="E49" s="947" t="s">
        <v>2149</v>
      </c>
      <c r="F49" s="595"/>
      <c r="G49" s="1382"/>
      <c r="H49" s="615"/>
      <c r="I49" s="615"/>
    </row>
    <row r="50" spans="1:9" ht="21.75" customHeight="1" x14ac:dyDescent="0.2">
      <c r="A50" s="1248">
        <v>4</v>
      </c>
      <c r="B50" s="1309" t="s">
        <v>322</v>
      </c>
      <c r="C50" s="1308" t="s">
        <v>39</v>
      </c>
      <c r="D50" s="935">
        <v>0</v>
      </c>
      <c r="E50" s="947" t="s">
        <v>2146</v>
      </c>
      <c r="F50" s="595"/>
      <c r="G50" s="1382"/>
      <c r="H50" s="615"/>
      <c r="I50" s="615"/>
    </row>
    <row r="51" spans="1:9" x14ac:dyDescent="0.2">
      <c r="A51" s="1248"/>
      <c r="B51" s="1309"/>
      <c r="C51" s="1308"/>
      <c r="D51" s="935">
        <v>0</v>
      </c>
      <c r="E51" s="947" t="s">
        <v>323</v>
      </c>
      <c r="F51" s="595"/>
      <c r="G51" s="1382"/>
      <c r="H51" s="615"/>
      <c r="I51" s="615"/>
    </row>
    <row r="52" spans="1:9" ht="27" customHeight="1" x14ac:dyDescent="0.2">
      <c r="A52" s="573">
        <v>5</v>
      </c>
      <c r="B52" s="594" t="s">
        <v>428</v>
      </c>
      <c r="C52" s="689" t="s">
        <v>39</v>
      </c>
      <c r="D52" s="935">
        <v>165000</v>
      </c>
      <c r="E52" s="947" t="s">
        <v>324</v>
      </c>
      <c r="F52" s="595">
        <v>800</v>
      </c>
      <c r="G52" s="1382"/>
      <c r="H52" s="615"/>
      <c r="I52" s="615"/>
    </row>
    <row r="53" spans="1:9" ht="25.5" x14ac:dyDescent="0.2">
      <c r="A53" s="1079">
        <v>5.0999999999999996</v>
      </c>
      <c r="B53" s="594" t="s">
        <v>2150</v>
      </c>
      <c r="C53" s="689" t="s">
        <v>39</v>
      </c>
      <c r="D53" s="935">
        <v>100000</v>
      </c>
      <c r="E53" s="947" t="s">
        <v>324</v>
      </c>
      <c r="F53" s="595">
        <v>800</v>
      </c>
      <c r="G53" s="1382"/>
      <c r="H53" s="615"/>
      <c r="I53" s="615"/>
    </row>
    <row r="54" spans="1:9" ht="25.5" x14ac:dyDescent="0.2">
      <c r="A54" s="1079">
        <v>5.2</v>
      </c>
      <c r="B54" s="594" t="s">
        <v>2151</v>
      </c>
      <c r="C54" s="689" t="s">
        <v>39</v>
      </c>
      <c r="D54" s="935">
        <v>10000</v>
      </c>
      <c r="E54" s="947" t="s">
        <v>324</v>
      </c>
      <c r="F54" s="595">
        <v>800</v>
      </c>
      <c r="G54" s="1382"/>
      <c r="H54" s="615"/>
      <c r="I54" s="615"/>
    </row>
    <row r="55" spans="1:9" x14ac:dyDescent="0.2">
      <c r="A55" s="1079">
        <v>5.3</v>
      </c>
      <c r="B55" s="594" t="s">
        <v>2152</v>
      </c>
      <c r="C55" s="689" t="s">
        <v>39</v>
      </c>
      <c r="D55" s="935">
        <v>50000</v>
      </c>
      <c r="E55" s="947" t="s">
        <v>324</v>
      </c>
      <c r="F55" s="595">
        <v>800</v>
      </c>
      <c r="G55" s="1382"/>
      <c r="H55" s="615"/>
      <c r="I55" s="615"/>
    </row>
    <row r="56" spans="1:9" ht="25.5" x14ac:dyDescent="0.2">
      <c r="A56" s="1079">
        <v>5.4</v>
      </c>
      <c r="B56" s="594" t="s">
        <v>2153</v>
      </c>
      <c r="C56" s="689" t="s">
        <v>39</v>
      </c>
      <c r="D56" s="935">
        <v>5000</v>
      </c>
      <c r="E56" s="947" t="s">
        <v>324</v>
      </c>
      <c r="F56" s="595">
        <v>800</v>
      </c>
      <c r="G56" s="1382"/>
      <c r="H56" s="615"/>
      <c r="I56" s="615"/>
    </row>
    <row r="57" spans="1:9" ht="27.75" customHeight="1" x14ac:dyDescent="0.2">
      <c r="A57" s="1082">
        <v>6</v>
      </c>
      <c r="B57" s="1075" t="s">
        <v>2154</v>
      </c>
      <c r="C57" s="1078" t="s">
        <v>39</v>
      </c>
      <c r="D57" s="935">
        <v>0</v>
      </c>
      <c r="E57" s="947" t="s">
        <v>325</v>
      </c>
      <c r="F57" s="595"/>
      <c r="G57" s="1382"/>
      <c r="H57" s="615"/>
      <c r="I57" s="615"/>
    </row>
    <row r="58" spans="1:9" ht="21" customHeight="1" x14ac:dyDescent="0.2">
      <c r="A58" s="573">
        <v>7</v>
      </c>
      <c r="B58" s="594" t="s">
        <v>326</v>
      </c>
      <c r="C58" s="689" t="s">
        <v>39</v>
      </c>
      <c r="D58" s="935">
        <v>0</v>
      </c>
      <c r="E58" s="947" t="s">
        <v>327</v>
      </c>
      <c r="F58" s="595"/>
      <c r="G58" s="1382"/>
      <c r="H58" s="615"/>
      <c r="I58" s="615"/>
    </row>
    <row r="59" spans="1:9" ht="25.5" x14ac:dyDescent="0.2">
      <c r="A59" s="573">
        <v>8</v>
      </c>
      <c r="B59" s="594" t="s">
        <v>328</v>
      </c>
      <c r="C59" s="689" t="s">
        <v>39</v>
      </c>
      <c r="D59" s="935">
        <v>0</v>
      </c>
      <c r="E59" s="947" t="s">
        <v>2155</v>
      </c>
      <c r="F59" s="595"/>
      <c r="G59" s="1382"/>
      <c r="H59" s="615"/>
      <c r="I59" s="615"/>
    </row>
    <row r="60" spans="1:9" ht="25.5" x14ac:dyDescent="0.2">
      <c r="A60" s="573">
        <v>9</v>
      </c>
      <c r="B60" s="594" t="s">
        <v>329</v>
      </c>
      <c r="C60" s="689" t="s">
        <v>39</v>
      </c>
      <c r="D60" s="935">
        <v>0</v>
      </c>
      <c r="E60" s="947" t="s">
        <v>164</v>
      </c>
      <c r="F60" s="595"/>
      <c r="G60" s="1382"/>
      <c r="H60" s="615"/>
      <c r="I60" s="615"/>
    </row>
    <row r="61" spans="1:9" ht="18.75" customHeight="1" x14ac:dyDescent="0.2">
      <c r="A61" s="574">
        <v>10</v>
      </c>
      <c r="B61" s="575" t="s">
        <v>1358</v>
      </c>
      <c r="C61" s="689" t="s">
        <v>47</v>
      </c>
      <c r="D61" s="579"/>
      <c r="E61" s="578" t="s">
        <v>48</v>
      </c>
      <c r="F61" s="579">
        <v>30775</v>
      </c>
      <c r="G61" s="1382"/>
      <c r="H61" s="615"/>
      <c r="I61" s="615"/>
    </row>
    <row r="62" spans="1:9" ht="24" customHeight="1" x14ac:dyDescent="0.2">
      <c r="A62" s="574">
        <v>11</v>
      </c>
      <c r="B62" s="575" t="s">
        <v>2158</v>
      </c>
      <c r="C62" s="598" t="s">
        <v>47</v>
      </c>
      <c r="D62" s="592"/>
      <c r="E62" s="578" t="s">
        <v>2146</v>
      </c>
      <c r="F62" s="579">
        <v>1950</v>
      </c>
      <c r="G62" s="1382"/>
      <c r="H62" s="615"/>
      <c r="I62" s="615"/>
    </row>
    <row r="63" spans="1:9" x14ac:dyDescent="0.2">
      <c r="G63" s="1382"/>
      <c r="H63" s="615"/>
      <c r="I63" s="615"/>
    </row>
    <row r="64" spans="1:9" x14ac:dyDescent="0.2">
      <c r="G64" s="1382"/>
      <c r="H64" s="615"/>
      <c r="I64" s="615"/>
    </row>
    <row r="65" spans="7:7" x14ac:dyDescent="0.2">
      <c r="G65" s="711"/>
    </row>
    <row r="66" spans="7:7" x14ac:dyDescent="0.2">
      <c r="G66" s="711"/>
    </row>
    <row r="67" spans="7:7" x14ac:dyDescent="0.2">
      <c r="G67" s="711"/>
    </row>
    <row r="68" spans="7:7" x14ac:dyDescent="0.2">
      <c r="G68" s="711"/>
    </row>
    <row r="69" spans="7:7" x14ac:dyDescent="0.2">
      <c r="G69" s="711"/>
    </row>
    <row r="70" spans="7:7" x14ac:dyDescent="0.2">
      <c r="G70" s="711"/>
    </row>
    <row r="71" spans="7:7" x14ac:dyDescent="0.2">
      <c r="G71" s="711"/>
    </row>
    <row r="72" spans="7:7" x14ac:dyDescent="0.2">
      <c r="G72" s="711"/>
    </row>
    <row r="73" spans="7:7" x14ac:dyDescent="0.2">
      <c r="G73" s="711"/>
    </row>
    <row r="74" spans="7:7" x14ac:dyDescent="0.2">
      <c r="G74" s="711"/>
    </row>
    <row r="75" spans="7:7" x14ac:dyDescent="0.2">
      <c r="G75" s="711"/>
    </row>
    <row r="76" spans="7:7" x14ac:dyDescent="0.2">
      <c r="G76" s="711"/>
    </row>
    <row r="77" spans="7:7" x14ac:dyDescent="0.2">
      <c r="G77" s="711"/>
    </row>
    <row r="78" spans="7:7" x14ac:dyDescent="0.2">
      <c r="G78" s="711"/>
    </row>
    <row r="79" spans="7:7" x14ac:dyDescent="0.2">
      <c r="G79" s="711"/>
    </row>
    <row r="80" spans="7:7" x14ac:dyDescent="0.2">
      <c r="G80" s="711"/>
    </row>
  </sheetData>
  <mergeCells count="17">
    <mergeCell ref="A2:B2"/>
    <mergeCell ref="A3:F3"/>
    <mergeCell ref="A4:F4"/>
    <mergeCell ref="A5:A6"/>
    <mergeCell ref="B5:B6"/>
    <mergeCell ref="C5:C6"/>
    <mergeCell ref="D5:F5"/>
    <mergeCell ref="C46:C47"/>
    <mergeCell ref="A50:A51"/>
    <mergeCell ref="B50:B51"/>
    <mergeCell ref="C50:C51"/>
    <mergeCell ref="A7:B7"/>
    <mergeCell ref="A41:A42"/>
    <mergeCell ref="B41:B42"/>
    <mergeCell ref="C41:C42"/>
    <mergeCell ref="A46:A47"/>
    <mergeCell ref="B46:B47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P57"/>
  <sheetViews>
    <sheetView showZeros="0" topLeftCell="C1" zoomScaleNormal="100" zoomScaleSheetLayoutView="100" workbookViewId="0">
      <selection activeCell="G2" sqref="G2:P57"/>
    </sheetView>
  </sheetViews>
  <sheetFormatPr baseColWidth="10" defaultRowHeight="12.75" x14ac:dyDescent="0.2"/>
  <cols>
    <col min="1" max="1" width="6.42578125" style="144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7" width="17.7109375" style="4" bestFit="1" customWidth="1"/>
    <col min="8" max="16384" width="11.42578125" style="4"/>
  </cols>
  <sheetData>
    <row r="2" spans="1:16" ht="18" customHeight="1" x14ac:dyDescent="0.2">
      <c r="A2" s="1170" t="s">
        <v>28</v>
      </c>
      <c r="B2" s="1171"/>
      <c r="C2" s="1"/>
      <c r="D2" s="2"/>
      <c r="E2" s="153"/>
      <c r="F2" s="3"/>
      <c r="G2" s="615"/>
      <c r="H2" s="615"/>
      <c r="I2" s="615"/>
      <c r="J2" s="615"/>
      <c r="K2" s="615"/>
      <c r="L2" s="615"/>
      <c r="M2" s="615"/>
      <c r="N2" s="615"/>
      <c r="O2" s="615"/>
      <c r="P2" s="615"/>
    </row>
    <row r="3" spans="1:16" ht="25.5" customHeight="1" x14ac:dyDescent="0.2">
      <c r="A3" s="1172" t="s">
        <v>27</v>
      </c>
      <c r="B3" s="1173"/>
      <c r="C3" s="1173"/>
      <c r="D3" s="1173"/>
      <c r="E3" s="1173"/>
      <c r="F3" s="1174"/>
      <c r="G3" s="615"/>
      <c r="H3" s="615"/>
      <c r="I3" s="615"/>
      <c r="J3" s="615"/>
      <c r="K3" s="615"/>
      <c r="L3" s="615"/>
      <c r="M3" s="615"/>
      <c r="N3" s="615"/>
      <c r="O3" s="615"/>
      <c r="P3" s="615"/>
    </row>
    <row r="4" spans="1:16" ht="18" customHeight="1" x14ac:dyDescent="0.2">
      <c r="A4" s="1175" t="s">
        <v>759</v>
      </c>
      <c r="B4" s="1176"/>
      <c r="C4" s="1176"/>
      <c r="D4" s="1176"/>
      <c r="E4" s="1176"/>
      <c r="F4" s="1177"/>
      <c r="G4" s="615"/>
      <c r="H4" s="615"/>
      <c r="I4" s="615"/>
      <c r="J4" s="615"/>
      <c r="K4" s="615"/>
      <c r="L4" s="615"/>
      <c r="M4" s="615"/>
      <c r="N4" s="615"/>
      <c r="O4" s="615"/>
      <c r="P4" s="615"/>
    </row>
    <row r="5" spans="1:16" ht="18" customHeight="1" x14ac:dyDescent="0.2">
      <c r="A5" s="1178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  <c r="I5" s="615"/>
      <c r="J5" s="615"/>
      <c r="K5" s="615"/>
      <c r="L5" s="615"/>
      <c r="M5" s="615"/>
      <c r="N5" s="615"/>
      <c r="O5" s="615"/>
      <c r="P5" s="615"/>
    </row>
    <row r="6" spans="1:16" ht="18" customHeight="1" x14ac:dyDescent="0.2">
      <c r="A6" s="1178"/>
      <c r="B6" s="1178"/>
      <c r="C6" s="1178"/>
      <c r="D6" s="264" t="s">
        <v>4</v>
      </c>
      <c r="E6" s="264" t="s">
        <v>3</v>
      </c>
      <c r="F6" s="1163" t="s">
        <v>2352</v>
      </c>
      <c r="G6" s="615"/>
      <c r="H6" s="615"/>
      <c r="I6" s="615"/>
      <c r="J6" s="615"/>
      <c r="K6" s="615"/>
      <c r="L6" s="615"/>
      <c r="M6" s="615"/>
      <c r="N6" s="615"/>
      <c r="O6" s="615"/>
      <c r="P6" s="615"/>
    </row>
    <row r="7" spans="1:16" ht="18" customHeight="1" x14ac:dyDescent="0.2">
      <c r="A7" s="1286" t="s">
        <v>738</v>
      </c>
      <c r="B7" s="1286"/>
      <c r="C7" s="86"/>
      <c r="D7" s="524"/>
      <c r="E7" s="154"/>
      <c r="F7" s="75">
        <f>+F8+F9+F12+F16+F30+F36+F39</f>
        <v>2629038.7999999998</v>
      </c>
      <c r="G7" s="615"/>
      <c r="H7" s="1383"/>
      <c r="I7" s="615"/>
      <c r="J7" s="615"/>
      <c r="K7" s="615"/>
      <c r="L7" s="615"/>
      <c r="M7" s="615"/>
      <c r="N7" s="615"/>
      <c r="O7" s="615"/>
      <c r="P7" s="615"/>
    </row>
    <row r="8" spans="1:16" ht="22.5" customHeight="1" x14ac:dyDescent="0.2">
      <c r="A8" s="717">
        <v>1</v>
      </c>
      <c r="B8" s="787" t="s">
        <v>1659</v>
      </c>
      <c r="C8" s="788"/>
      <c r="D8" s="789"/>
      <c r="E8" s="790"/>
      <c r="F8" s="791">
        <f>F9+F12+F16+F30</f>
        <v>406979.2</v>
      </c>
      <c r="G8" s="1384"/>
      <c r="H8" s="1384"/>
      <c r="I8" s="1384"/>
      <c r="J8" s="1384"/>
      <c r="K8" s="1385"/>
      <c r="L8" s="1386"/>
      <c r="M8" s="615"/>
      <c r="N8" s="615"/>
      <c r="O8" s="615"/>
      <c r="P8" s="615"/>
    </row>
    <row r="9" spans="1:16" ht="18.75" customHeight="1" x14ac:dyDescent="0.2">
      <c r="A9" s="718">
        <v>2</v>
      </c>
      <c r="B9" s="792" t="s">
        <v>1660</v>
      </c>
      <c r="C9" s="793"/>
      <c r="D9" s="794"/>
      <c r="E9" s="795"/>
      <c r="F9" s="791">
        <f>SUM(F10:F11)</f>
        <v>267979.2</v>
      </c>
      <c r="G9" s="615"/>
      <c r="H9" s="615"/>
      <c r="I9" s="615"/>
      <c r="J9" s="615"/>
      <c r="K9" s="615"/>
      <c r="L9" s="615"/>
      <c r="M9" s="615"/>
      <c r="N9" s="615"/>
      <c r="O9" s="615"/>
      <c r="P9" s="615"/>
    </row>
    <row r="10" spans="1:16" ht="17.25" customHeight="1" x14ac:dyDescent="0.2">
      <c r="A10" s="719">
        <v>2.1</v>
      </c>
      <c r="B10" s="796" t="s">
        <v>1661</v>
      </c>
      <c r="C10" s="801" t="s">
        <v>47</v>
      </c>
      <c r="D10" s="799">
        <v>9</v>
      </c>
      <c r="E10" s="801" t="s">
        <v>48</v>
      </c>
      <c r="F10" s="799">
        <v>258000</v>
      </c>
      <c r="G10" s="615"/>
      <c r="H10" s="615"/>
      <c r="I10" s="615"/>
      <c r="J10" s="615"/>
      <c r="K10" s="615"/>
      <c r="L10" s="615"/>
      <c r="M10" s="615"/>
      <c r="N10" s="615"/>
      <c r="O10" s="615"/>
      <c r="P10" s="615"/>
    </row>
    <row r="11" spans="1:16" ht="19.5" customHeight="1" x14ac:dyDescent="0.2">
      <c r="A11" s="719">
        <v>2.1</v>
      </c>
      <c r="B11" s="796" t="s">
        <v>1699</v>
      </c>
      <c r="C11" s="801" t="s">
        <v>47</v>
      </c>
      <c r="D11" s="799">
        <v>9</v>
      </c>
      <c r="E11" s="801" t="s">
        <v>48</v>
      </c>
      <c r="F11" s="799">
        <v>9979.2000000000007</v>
      </c>
      <c r="G11" s="615"/>
      <c r="H11" s="615"/>
      <c r="I11" s="615"/>
      <c r="J11" s="615"/>
      <c r="K11" s="615"/>
      <c r="L11" s="615"/>
      <c r="M11" s="615"/>
      <c r="N11" s="615"/>
      <c r="O11" s="615"/>
      <c r="P11" s="615"/>
    </row>
    <row r="12" spans="1:16" ht="27.75" customHeight="1" x14ac:dyDescent="0.2">
      <c r="A12" s="727">
        <v>3</v>
      </c>
      <c r="B12" s="787" t="s">
        <v>1662</v>
      </c>
      <c r="C12" s="788"/>
      <c r="D12" s="789"/>
      <c r="E12" s="790"/>
      <c r="F12" s="791">
        <f>SUM(F13:F15)</f>
        <v>36000</v>
      </c>
      <c r="G12" s="615"/>
      <c r="H12" s="435"/>
      <c r="I12" s="615"/>
      <c r="J12" s="615"/>
      <c r="K12" s="615"/>
      <c r="L12" s="615"/>
      <c r="M12" s="615"/>
      <c r="N12" s="615"/>
      <c r="O12" s="615"/>
      <c r="P12" s="615"/>
    </row>
    <row r="13" spans="1:16" ht="27.75" customHeight="1" x14ac:dyDescent="0.2">
      <c r="A13" s="719">
        <v>3.1</v>
      </c>
      <c r="B13" s="800" t="s">
        <v>1700</v>
      </c>
      <c r="C13" s="801" t="s">
        <v>39</v>
      </c>
      <c r="D13" s="798"/>
      <c r="E13" s="797"/>
      <c r="F13" s="802">
        <v>1980</v>
      </c>
      <c r="G13" s="615"/>
      <c r="H13" s="1387"/>
      <c r="I13" s="615"/>
      <c r="J13" s="615"/>
      <c r="K13" s="615"/>
      <c r="L13" s="615"/>
      <c r="M13" s="615"/>
      <c r="N13" s="615"/>
      <c r="O13" s="615"/>
      <c r="P13" s="615"/>
    </row>
    <row r="14" spans="1:16" ht="20.25" customHeight="1" x14ac:dyDescent="0.2">
      <c r="A14" s="719">
        <v>3.2</v>
      </c>
      <c r="B14" s="800" t="s">
        <v>1663</v>
      </c>
      <c r="C14" s="803" t="s">
        <v>39</v>
      </c>
      <c r="D14" s="798"/>
      <c r="E14" s="797"/>
      <c r="F14" s="802">
        <v>4900</v>
      </c>
      <c r="G14" s="615"/>
      <c r="H14" s="615"/>
      <c r="I14" s="615"/>
      <c r="J14" s="615"/>
      <c r="K14" s="615"/>
      <c r="L14" s="615"/>
      <c r="M14" s="615"/>
      <c r="N14" s="615"/>
      <c r="O14" s="615"/>
      <c r="P14" s="615"/>
    </row>
    <row r="15" spans="1:16" ht="25.5" x14ac:dyDescent="0.2">
      <c r="A15" s="720">
        <v>3.3</v>
      </c>
      <c r="B15" s="800" t="s">
        <v>737</v>
      </c>
      <c r="C15" s="803" t="s">
        <v>39</v>
      </c>
      <c r="D15" s="798"/>
      <c r="E15" s="804"/>
      <c r="F15" s="802">
        <v>29120</v>
      </c>
      <c r="G15" s="615"/>
      <c r="H15" s="615"/>
      <c r="I15" s="615"/>
      <c r="J15" s="615"/>
      <c r="K15" s="615"/>
      <c r="L15" s="615"/>
      <c r="M15" s="615"/>
      <c r="N15" s="615"/>
      <c r="O15" s="615"/>
      <c r="P15" s="615"/>
    </row>
    <row r="16" spans="1:16" ht="27" customHeight="1" x14ac:dyDescent="0.2">
      <c r="A16" s="834">
        <v>4</v>
      </c>
      <c r="B16" s="787" t="s">
        <v>1664</v>
      </c>
      <c r="C16" s="788"/>
      <c r="D16" s="789"/>
      <c r="E16" s="809"/>
      <c r="F16" s="791">
        <f>SUM(F17:F29)</f>
        <v>64000</v>
      </c>
      <c r="G16" s="615"/>
      <c r="H16" s="435"/>
      <c r="I16" s="615"/>
      <c r="J16" s="615"/>
      <c r="K16" s="615"/>
      <c r="L16" s="615"/>
      <c r="M16" s="615"/>
      <c r="N16" s="615"/>
      <c r="O16" s="615"/>
      <c r="P16" s="615"/>
    </row>
    <row r="17" spans="1:16" ht="18.75" customHeight="1" x14ac:dyDescent="0.2">
      <c r="A17" s="719">
        <v>4.0999999999999996</v>
      </c>
      <c r="B17" s="806" t="s">
        <v>1701</v>
      </c>
      <c r="C17" s="803" t="s">
        <v>39</v>
      </c>
      <c r="D17" s="799">
        <v>1</v>
      </c>
      <c r="E17" s="801" t="s">
        <v>1793</v>
      </c>
      <c r="F17" s="802">
        <v>3165</v>
      </c>
      <c r="G17" s="615"/>
      <c r="H17" s="615"/>
      <c r="I17" s="615"/>
      <c r="J17" s="615"/>
      <c r="K17" s="615"/>
      <c r="L17" s="615"/>
      <c r="M17" s="615"/>
      <c r="N17" s="615"/>
      <c r="O17" s="615"/>
      <c r="P17" s="615"/>
    </row>
    <row r="18" spans="1:16" ht="19.5" customHeight="1" x14ac:dyDescent="0.2">
      <c r="A18" s="719">
        <v>4.2</v>
      </c>
      <c r="B18" s="800" t="s">
        <v>1702</v>
      </c>
      <c r="C18" s="803" t="s">
        <v>39</v>
      </c>
      <c r="D18" s="799">
        <v>1</v>
      </c>
      <c r="E18" s="801" t="s">
        <v>723</v>
      </c>
      <c r="F18" s="860">
        <v>29250</v>
      </c>
      <c r="G18" s="615"/>
      <c r="H18" s="435"/>
      <c r="I18" s="615"/>
      <c r="J18" s="615"/>
      <c r="K18" s="615"/>
      <c r="L18" s="615"/>
      <c r="M18" s="615"/>
      <c r="N18" s="615"/>
      <c r="O18" s="615"/>
      <c r="P18" s="615"/>
    </row>
    <row r="19" spans="1:16" ht="19.5" customHeight="1" x14ac:dyDescent="0.2">
      <c r="A19" s="719">
        <v>4.3</v>
      </c>
      <c r="B19" s="800" t="s">
        <v>1703</v>
      </c>
      <c r="C19" s="801" t="s">
        <v>39</v>
      </c>
      <c r="D19" s="799">
        <v>1</v>
      </c>
      <c r="E19" s="801" t="s">
        <v>52</v>
      </c>
      <c r="F19" s="860">
        <v>15500</v>
      </c>
      <c r="G19" s="1388"/>
      <c r="H19" s="615"/>
      <c r="I19" s="615"/>
      <c r="J19" s="615"/>
      <c r="K19" s="615"/>
      <c r="L19" s="615"/>
      <c r="M19" s="615"/>
      <c r="N19" s="615"/>
      <c r="O19" s="615"/>
      <c r="P19" s="615"/>
    </row>
    <row r="20" spans="1:16" ht="25.5" x14ac:dyDescent="0.2">
      <c r="A20" s="719">
        <v>4.4000000000000004</v>
      </c>
      <c r="B20" s="800" t="s">
        <v>1704</v>
      </c>
      <c r="C20" s="801" t="s">
        <v>39</v>
      </c>
      <c r="D20" s="799">
        <v>1</v>
      </c>
      <c r="E20" s="801" t="s">
        <v>464</v>
      </c>
      <c r="F20" s="799">
        <v>1654</v>
      </c>
      <c r="G20" s="1388"/>
      <c r="H20" s="615"/>
      <c r="I20" s="615"/>
      <c r="J20" s="615"/>
      <c r="K20" s="615"/>
      <c r="L20" s="615"/>
      <c r="M20" s="615"/>
      <c r="N20" s="615"/>
      <c r="O20" s="615"/>
      <c r="P20" s="615"/>
    </row>
    <row r="21" spans="1:16" ht="25.5" x14ac:dyDescent="0.2">
      <c r="A21" s="1315">
        <v>4.5</v>
      </c>
      <c r="B21" s="800" t="s">
        <v>1665</v>
      </c>
      <c r="C21" s="801" t="s">
        <v>39</v>
      </c>
      <c r="D21" s="799">
        <v>1</v>
      </c>
      <c r="E21" s="801" t="s">
        <v>78</v>
      </c>
      <c r="F21" s="799">
        <v>1910</v>
      </c>
      <c r="G21" s="1388"/>
      <c r="H21" s="615"/>
      <c r="I21" s="615"/>
      <c r="J21" s="615"/>
      <c r="K21" s="615"/>
      <c r="L21" s="615"/>
      <c r="M21" s="615"/>
      <c r="N21" s="615"/>
      <c r="O21" s="615"/>
      <c r="P21" s="615"/>
    </row>
    <row r="22" spans="1:16" ht="25.5" x14ac:dyDescent="0.2">
      <c r="A22" s="1315"/>
      <c r="B22" s="800" t="s">
        <v>1717</v>
      </c>
      <c r="C22" s="803" t="s">
        <v>39</v>
      </c>
      <c r="D22" s="799">
        <v>1</v>
      </c>
      <c r="E22" s="803" t="s">
        <v>321</v>
      </c>
      <c r="F22" s="799"/>
      <c r="G22" s="1388"/>
      <c r="H22" s="615"/>
      <c r="I22" s="615"/>
      <c r="J22" s="615"/>
      <c r="K22" s="615"/>
      <c r="L22" s="615"/>
      <c r="M22" s="615"/>
      <c r="N22" s="615"/>
      <c r="O22" s="615"/>
      <c r="P22" s="615"/>
    </row>
    <row r="23" spans="1:16" ht="30" customHeight="1" x14ac:dyDescent="0.2">
      <c r="A23" s="1315">
        <v>4.5999999999999996</v>
      </c>
      <c r="B23" s="805" t="s">
        <v>1705</v>
      </c>
      <c r="C23" s="803" t="s">
        <v>39</v>
      </c>
      <c r="D23" s="799">
        <v>1</v>
      </c>
      <c r="E23" s="803" t="s">
        <v>1794</v>
      </c>
      <c r="F23" s="799">
        <v>1159</v>
      </c>
      <c r="G23" s="1388"/>
      <c r="H23" s="615"/>
      <c r="I23" s="615"/>
      <c r="J23" s="615"/>
      <c r="K23" s="615"/>
      <c r="L23" s="615"/>
      <c r="M23" s="615"/>
      <c r="N23" s="615"/>
      <c r="O23" s="615"/>
      <c r="P23" s="615"/>
    </row>
    <row r="24" spans="1:16" ht="25.5" x14ac:dyDescent="0.2">
      <c r="A24" s="1315"/>
      <c r="B24" s="800" t="s">
        <v>1706</v>
      </c>
      <c r="C24" s="803"/>
      <c r="D24" s="799"/>
      <c r="E24" s="803"/>
      <c r="F24" s="799"/>
      <c r="G24" s="1388"/>
      <c r="H24" s="615"/>
      <c r="I24" s="615"/>
      <c r="J24" s="615"/>
      <c r="K24" s="615"/>
      <c r="L24" s="615"/>
      <c r="M24" s="615"/>
      <c r="N24" s="615"/>
      <c r="O24" s="615"/>
      <c r="P24" s="615"/>
    </row>
    <row r="25" spans="1:16" ht="25.5" x14ac:dyDescent="0.2">
      <c r="A25" s="719">
        <v>4.7</v>
      </c>
      <c r="B25" s="805" t="s">
        <v>1666</v>
      </c>
      <c r="C25" s="803" t="s">
        <v>39</v>
      </c>
      <c r="D25" s="799">
        <v>1</v>
      </c>
      <c r="E25" s="803" t="s">
        <v>1794</v>
      </c>
      <c r="F25" s="799">
        <v>441</v>
      </c>
      <c r="G25" s="1388"/>
      <c r="H25" s="615"/>
      <c r="I25" s="615"/>
      <c r="J25" s="615"/>
      <c r="K25" s="615"/>
      <c r="L25" s="615"/>
      <c r="M25" s="615"/>
      <c r="N25" s="615"/>
      <c r="O25" s="615"/>
      <c r="P25" s="615"/>
    </row>
    <row r="26" spans="1:16" ht="19.5" customHeight="1" x14ac:dyDescent="0.2">
      <c r="A26" s="719">
        <v>4.8</v>
      </c>
      <c r="B26" s="805" t="s">
        <v>1707</v>
      </c>
      <c r="C26" s="803" t="s">
        <v>39</v>
      </c>
      <c r="D26" s="799">
        <v>1</v>
      </c>
      <c r="E26" s="861" t="s">
        <v>1547</v>
      </c>
      <c r="F26" s="799">
        <v>1132</v>
      </c>
      <c r="G26" s="1388"/>
      <c r="H26" s="615"/>
      <c r="I26" s="615"/>
      <c r="J26" s="615"/>
      <c r="K26" s="615"/>
      <c r="L26" s="615"/>
      <c r="M26" s="615"/>
      <c r="N26" s="615"/>
      <c r="O26" s="615"/>
      <c r="P26" s="615"/>
    </row>
    <row r="27" spans="1:16" ht="20.25" customHeight="1" x14ac:dyDescent="0.2">
      <c r="A27" s="719">
        <v>4.9000000000000004</v>
      </c>
      <c r="B27" s="805" t="s">
        <v>1667</v>
      </c>
      <c r="C27" s="803" t="s">
        <v>39</v>
      </c>
      <c r="D27" s="799">
        <v>1</v>
      </c>
      <c r="E27" s="861" t="s">
        <v>1794</v>
      </c>
      <c r="F27" s="799">
        <v>1756</v>
      </c>
      <c r="G27" s="1388"/>
      <c r="H27" s="615"/>
      <c r="I27" s="615"/>
      <c r="J27" s="615"/>
      <c r="K27" s="615"/>
      <c r="L27" s="615"/>
      <c r="M27" s="615"/>
      <c r="N27" s="615"/>
      <c r="O27" s="615"/>
      <c r="P27" s="615"/>
    </row>
    <row r="28" spans="1:16" ht="24.75" customHeight="1" x14ac:dyDescent="0.2">
      <c r="A28" s="719">
        <v>4.0999999999999996</v>
      </c>
      <c r="B28" s="805" t="s">
        <v>1668</v>
      </c>
      <c r="C28" s="803" t="s">
        <v>39</v>
      </c>
      <c r="D28" s="799">
        <v>1</v>
      </c>
      <c r="E28" s="861" t="s">
        <v>144</v>
      </c>
      <c r="F28" s="799">
        <v>2693</v>
      </c>
      <c r="G28" s="1388"/>
      <c r="H28" s="615"/>
      <c r="I28" s="615"/>
      <c r="J28" s="615"/>
      <c r="K28" s="615"/>
      <c r="L28" s="615"/>
      <c r="M28" s="615"/>
      <c r="N28" s="615"/>
      <c r="O28" s="615"/>
      <c r="P28" s="615"/>
    </row>
    <row r="29" spans="1:16" ht="22.5" customHeight="1" x14ac:dyDescent="0.2">
      <c r="A29" s="719">
        <v>4.1100000000000003</v>
      </c>
      <c r="B29" s="805" t="s">
        <v>1708</v>
      </c>
      <c r="C29" s="803" t="s">
        <v>39</v>
      </c>
      <c r="D29" s="799">
        <v>1</v>
      </c>
      <c r="E29" s="861" t="s">
        <v>723</v>
      </c>
      <c r="F29" s="799">
        <f>4412+928</f>
        <v>5340</v>
      </c>
      <c r="G29" s="1388"/>
      <c r="H29" s="615"/>
      <c r="I29" s="615"/>
      <c r="J29" s="615"/>
      <c r="K29" s="615"/>
      <c r="L29" s="615"/>
      <c r="M29" s="615"/>
      <c r="N29" s="615"/>
      <c r="O29" s="615"/>
      <c r="P29" s="615"/>
    </row>
    <row r="30" spans="1:16" ht="27" customHeight="1" x14ac:dyDescent="0.2">
      <c r="A30" s="715">
        <v>5</v>
      </c>
      <c r="B30" s="787" t="s">
        <v>1669</v>
      </c>
      <c r="C30" s="807"/>
      <c r="D30" s="808"/>
      <c r="E30" s="862"/>
      <c r="F30" s="791">
        <f>SUM(F31:F35)</f>
        <v>39000</v>
      </c>
      <c r="G30" s="1388"/>
      <c r="H30" s="435"/>
      <c r="I30" s="615"/>
      <c r="J30" s="615"/>
      <c r="K30" s="615"/>
      <c r="L30" s="615"/>
      <c r="M30" s="615"/>
      <c r="N30" s="615"/>
      <c r="O30" s="615"/>
      <c r="P30" s="615"/>
    </row>
    <row r="31" spans="1:16" ht="25.5" x14ac:dyDescent="0.2">
      <c r="A31" s="719">
        <v>5.0999999999999996</v>
      </c>
      <c r="B31" s="805" t="s">
        <v>1709</v>
      </c>
      <c r="C31" s="810"/>
      <c r="D31" s="799">
        <v>1</v>
      </c>
      <c r="E31" s="811" t="s">
        <v>1793</v>
      </c>
      <c r="F31" s="802">
        <v>7000</v>
      </c>
      <c r="G31" s="615"/>
      <c r="H31" s="615"/>
      <c r="I31" s="615"/>
      <c r="J31" s="615"/>
      <c r="K31" s="615"/>
      <c r="L31" s="615"/>
      <c r="M31" s="615"/>
      <c r="N31" s="615"/>
      <c r="O31" s="615"/>
      <c r="P31" s="615"/>
    </row>
    <row r="32" spans="1:16" ht="29.25" customHeight="1" x14ac:dyDescent="0.2">
      <c r="A32" s="719">
        <v>5.2</v>
      </c>
      <c r="B32" s="805" t="s">
        <v>1710</v>
      </c>
      <c r="C32" s="810"/>
      <c r="D32" s="799">
        <v>1</v>
      </c>
      <c r="E32" s="811" t="s">
        <v>464</v>
      </c>
      <c r="F32" s="802">
        <v>4200</v>
      </c>
      <c r="G32" s="435"/>
      <c r="H32" s="615"/>
      <c r="I32" s="615"/>
      <c r="J32" s="615"/>
      <c r="K32" s="615"/>
      <c r="L32" s="615"/>
      <c r="M32" s="615"/>
      <c r="N32" s="615"/>
      <c r="O32" s="615"/>
      <c r="P32" s="615"/>
    </row>
    <row r="33" spans="1:16" ht="63.75" x14ac:dyDescent="0.2">
      <c r="A33" s="1316">
        <v>5.3</v>
      </c>
      <c r="B33" s="812" t="s">
        <v>1711</v>
      </c>
      <c r="C33" s="813" t="s">
        <v>1712</v>
      </c>
      <c r="D33" s="814">
        <v>1</v>
      </c>
      <c r="E33" s="815" t="s">
        <v>78</v>
      </c>
      <c r="F33" s="814">
        <f>21500-3200</f>
        <v>18300</v>
      </c>
      <c r="G33" s="615"/>
      <c r="H33" s="615"/>
      <c r="I33" s="615"/>
      <c r="J33" s="615"/>
      <c r="K33" s="615"/>
      <c r="L33" s="615"/>
      <c r="M33" s="615"/>
      <c r="N33" s="615"/>
      <c r="O33" s="615"/>
      <c r="P33" s="615"/>
    </row>
    <row r="34" spans="1:16" ht="25.5" x14ac:dyDescent="0.2">
      <c r="A34" s="1316"/>
      <c r="B34" s="816" t="s">
        <v>1670</v>
      </c>
      <c r="C34" s="813" t="s">
        <v>39</v>
      </c>
      <c r="D34" s="817">
        <v>2</v>
      </c>
      <c r="E34" s="815" t="s">
        <v>284</v>
      </c>
      <c r="F34" s="814">
        <v>500</v>
      </c>
      <c r="G34" s="615"/>
      <c r="H34" s="615"/>
      <c r="I34" s="615"/>
      <c r="J34" s="615"/>
      <c r="K34" s="615"/>
      <c r="L34" s="615"/>
      <c r="M34" s="615"/>
      <c r="N34" s="615"/>
      <c r="O34" s="615"/>
      <c r="P34" s="615"/>
    </row>
    <row r="35" spans="1:16" ht="25.5" x14ac:dyDescent="0.2">
      <c r="A35" s="721">
        <v>5.4</v>
      </c>
      <c r="B35" s="812" t="s">
        <v>1671</v>
      </c>
      <c r="C35" s="813" t="s">
        <v>39</v>
      </c>
      <c r="D35" s="817">
        <v>1</v>
      </c>
      <c r="E35" s="815" t="s">
        <v>78</v>
      </c>
      <c r="F35" s="814">
        <v>9000</v>
      </c>
      <c r="G35" s="615"/>
      <c r="H35" s="615"/>
      <c r="I35" s="615"/>
      <c r="J35" s="615"/>
      <c r="K35" s="615"/>
      <c r="L35" s="615"/>
      <c r="M35" s="615"/>
      <c r="N35" s="615"/>
      <c r="O35" s="615"/>
      <c r="P35" s="615"/>
    </row>
    <row r="36" spans="1:16" ht="21.75" customHeight="1" x14ac:dyDescent="0.2">
      <c r="A36" s="347">
        <v>6</v>
      </c>
      <c r="B36" s="818" t="s">
        <v>1672</v>
      </c>
      <c r="C36" s="819"/>
      <c r="D36" s="820"/>
      <c r="E36" s="821"/>
      <c r="F36" s="828">
        <f>SUM(F37:F38)</f>
        <v>1350000</v>
      </c>
      <c r="G36" s="615"/>
      <c r="H36" s="615"/>
      <c r="I36" s="615"/>
      <c r="J36" s="615"/>
      <c r="K36" s="615"/>
      <c r="L36" s="615"/>
      <c r="M36" s="615"/>
      <c r="N36" s="615"/>
      <c r="O36" s="615"/>
      <c r="P36" s="615"/>
    </row>
    <row r="37" spans="1:16" ht="26.25" customHeight="1" x14ac:dyDescent="0.2">
      <c r="A37" s="723">
        <v>6.2</v>
      </c>
      <c r="B37" s="822" t="s">
        <v>1673</v>
      </c>
      <c r="C37" s="815" t="s">
        <v>715</v>
      </c>
      <c r="D37" s="823"/>
      <c r="E37" s="824"/>
      <c r="F37" s="825">
        <v>1000000</v>
      </c>
      <c r="G37" s="615"/>
      <c r="H37" s="615"/>
      <c r="I37" s="615"/>
      <c r="J37" s="615"/>
      <c r="K37" s="615"/>
      <c r="L37" s="615"/>
      <c r="M37" s="615"/>
      <c r="N37" s="615"/>
      <c r="O37" s="615"/>
      <c r="P37" s="615"/>
    </row>
    <row r="38" spans="1:16" ht="38.25" x14ac:dyDescent="0.2">
      <c r="A38" s="723">
        <v>6.3</v>
      </c>
      <c r="B38" s="822" t="s">
        <v>1787</v>
      </c>
      <c r="C38" s="815" t="s">
        <v>154</v>
      </c>
      <c r="D38" s="823"/>
      <c r="E38" s="824"/>
      <c r="F38" s="825">
        <v>350000</v>
      </c>
      <c r="G38" s="615"/>
      <c r="H38" s="615"/>
      <c r="I38" s="615"/>
      <c r="J38" s="615"/>
      <c r="K38" s="615"/>
      <c r="L38" s="615"/>
      <c r="M38" s="615"/>
      <c r="N38" s="615"/>
      <c r="O38" s="615"/>
      <c r="P38" s="615"/>
    </row>
    <row r="39" spans="1:16" ht="21.75" customHeight="1" x14ac:dyDescent="0.2">
      <c r="A39" s="722">
        <v>7</v>
      </c>
      <c r="B39" s="818" t="s">
        <v>1679</v>
      </c>
      <c r="C39" s="819"/>
      <c r="D39" s="826"/>
      <c r="E39" s="827"/>
      <c r="F39" s="828">
        <f>+F40</f>
        <v>465080.4</v>
      </c>
      <c r="G39" s="615"/>
      <c r="H39" s="615"/>
      <c r="I39" s="615"/>
      <c r="J39" s="615"/>
      <c r="K39" s="615"/>
      <c r="L39" s="615"/>
      <c r="M39" s="615"/>
      <c r="N39" s="615"/>
      <c r="O39" s="615"/>
      <c r="P39" s="615"/>
    </row>
    <row r="40" spans="1:16" ht="20.25" customHeight="1" x14ac:dyDescent="0.2">
      <c r="A40" s="724">
        <v>7.1</v>
      </c>
      <c r="B40" s="829" t="s">
        <v>1680</v>
      </c>
      <c r="C40" s="830"/>
      <c r="D40" s="831"/>
      <c r="E40" s="832"/>
      <c r="F40" s="833">
        <f>SUM(F41:F52)</f>
        <v>465080.4</v>
      </c>
      <c r="G40" s="615"/>
      <c r="H40" s="615"/>
      <c r="I40" s="615"/>
      <c r="J40" s="615"/>
      <c r="K40" s="615"/>
      <c r="L40" s="615"/>
      <c r="M40" s="615"/>
      <c r="N40" s="615"/>
      <c r="O40" s="615"/>
      <c r="P40" s="615"/>
    </row>
    <row r="41" spans="1:16" ht="29.25" customHeight="1" x14ac:dyDescent="0.2">
      <c r="A41" s="725" t="s">
        <v>1716</v>
      </c>
      <c r="B41" s="712" t="s">
        <v>1681</v>
      </c>
      <c r="C41" s="714" t="s">
        <v>39</v>
      </c>
      <c r="D41" s="713">
        <v>95</v>
      </c>
      <c r="E41" s="726" t="s">
        <v>1682</v>
      </c>
      <c r="F41" s="786">
        <v>45000</v>
      </c>
      <c r="G41" s="615"/>
      <c r="H41" s="615"/>
      <c r="I41" s="615"/>
      <c r="J41" s="615"/>
      <c r="K41" s="615"/>
      <c r="L41" s="615"/>
      <c r="M41" s="615"/>
      <c r="N41" s="615"/>
      <c r="O41" s="615"/>
      <c r="P41" s="615"/>
    </row>
    <row r="42" spans="1:16" ht="21.75" customHeight="1" x14ac:dyDescent="0.2">
      <c r="A42" s="725" t="s">
        <v>1716</v>
      </c>
      <c r="B42" s="712" t="s">
        <v>1683</v>
      </c>
      <c r="C42" s="714" t="s">
        <v>39</v>
      </c>
      <c r="D42" s="713">
        <v>10</v>
      </c>
      <c r="E42" s="726" t="s">
        <v>1684</v>
      </c>
      <c r="F42" s="786">
        <v>25000</v>
      </c>
      <c r="G42" s="615"/>
      <c r="H42" s="615"/>
      <c r="I42" s="615"/>
      <c r="J42" s="615"/>
      <c r="K42" s="615"/>
      <c r="L42" s="615"/>
      <c r="M42" s="615"/>
      <c r="N42" s="615"/>
      <c r="O42" s="615"/>
      <c r="P42" s="615"/>
    </row>
    <row r="43" spans="1:16" ht="22.5" customHeight="1" x14ac:dyDescent="0.2">
      <c r="A43" s="725" t="s">
        <v>1716</v>
      </c>
      <c r="B43" s="712" t="s">
        <v>1685</v>
      </c>
      <c r="C43" s="714" t="s">
        <v>39</v>
      </c>
      <c r="D43" s="713">
        <v>1</v>
      </c>
      <c r="E43" s="726" t="s">
        <v>1686</v>
      </c>
      <c r="F43" s="786">
        <v>15000</v>
      </c>
      <c r="G43" s="615"/>
      <c r="H43" s="615"/>
      <c r="I43" s="615"/>
      <c r="J43" s="615"/>
      <c r="K43" s="615"/>
      <c r="L43" s="615"/>
      <c r="M43" s="615"/>
      <c r="N43" s="615"/>
      <c r="O43" s="615"/>
      <c r="P43" s="615"/>
    </row>
    <row r="44" spans="1:16" ht="23.25" customHeight="1" x14ac:dyDescent="0.2">
      <c r="A44" s="725" t="s">
        <v>1716</v>
      </c>
      <c r="B44" s="712" t="s">
        <v>1687</v>
      </c>
      <c r="C44" s="714" t="s">
        <v>39</v>
      </c>
      <c r="D44" s="713">
        <v>3</v>
      </c>
      <c r="E44" s="726" t="s">
        <v>1688</v>
      </c>
      <c r="F44" s="786">
        <v>5000</v>
      </c>
      <c r="G44" s="615"/>
      <c r="H44" s="615"/>
      <c r="I44" s="615"/>
      <c r="J44" s="615"/>
      <c r="K44" s="615"/>
      <c r="L44" s="615"/>
      <c r="M44" s="615"/>
      <c r="N44" s="615"/>
      <c r="O44" s="615"/>
      <c r="P44" s="615"/>
    </row>
    <row r="45" spans="1:16" ht="24.95" customHeight="1" x14ac:dyDescent="0.2">
      <c r="A45" s="725" t="s">
        <v>1716</v>
      </c>
      <c r="B45" s="712" t="s">
        <v>1689</v>
      </c>
      <c r="C45" s="714" t="s">
        <v>39</v>
      </c>
      <c r="D45" s="713">
        <v>130</v>
      </c>
      <c r="E45" s="726" t="s">
        <v>1690</v>
      </c>
      <c r="F45" s="786">
        <v>100000</v>
      </c>
      <c r="G45" s="615"/>
      <c r="H45" s="615"/>
      <c r="I45" s="615"/>
      <c r="J45" s="615"/>
      <c r="K45" s="615"/>
      <c r="L45" s="615"/>
      <c r="M45" s="615"/>
      <c r="N45" s="615"/>
      <c r="O45" s="615"/>
      <c r="P45" s="615"/>
    </row>
    <row r="46" spans="1:16" ht="24.95" customHeight="1" x14ac:dyDescent="0.2">
      <c r="A46" s="725" t="s">
        <v>1716</v>
      </c>
      <c r="B46" s="712" t="s">
        <v>1713</v>
      </c>
      <c r="C46" s="714" t="s">
        <v>39</v>
      </c>
      <c r="D46" s="713">
        <v>12</v>
      </c>
      <c r="E46" s="726" t="s">
        <v>1255</v>
      </c>
      <c r="F46" s="786">
        <v>57600</v>
      </c>
      <c r="G46" s="615"/>
      <c r="H46" s="615"/>
      <c r="I46" s="615"/>
      <c r="J46" s="615"/>
      <c r="K46" s="615"/>
      <c r="L46" s="615"/>
      <c r="M46" s="615"/>
      <c r="N46" s="615"/>
      <c r="O46" s="615"/>
      <c r="P46" s="615"/>
    </row>
    <row r="47" spans="1:16" ht="24.95" customHeight="1" x14ac:dyDescent="0.2">
      <c r="A47" s="725" t="s">
        <v>1716</v>
      </c>
      <c r="B47" s="712" t="s">
        <v>1714</v>
      </c>
      <c r="C47" s="714" t="s">
        <v>39</v>
      </c>
      <c r="D47" s="713">
        <v>100</v>
      </c>
      <c r="E47" s="726" t="s">
        <v>1691</v>
      </c>
      <c r="F47" s="786">
        <v>40000</v>
      </c>
      <c r="G47" s="615"/>
      <c r="H47" s="615"/>
      <c r="I47" s="615"/>
      <c r="J47" s="615"/>
      <c r="K47" s="615"/>
      <c r="L47" s="615"/>
      <c r="M47" s="615"/>
      <c r="N47" s="615"/>
      <c r="O47" s="615"/>
      <c r="P47" s="615"/>
    </row>
    <row r="48" spans="1:16" ht="24.95" customHeight="1" x14ac:dyDescent="0.2">
      <c r="A48" s="725" t="s">
        <v>1716</v>
      </c>
      <c r="B48" s="712" t="s">
        <v>1692</v>
      </c>
      <c r="C48" s="714" t="s">
        <v>39</v>
      </c>
      <c r="D48" s="713">
        <v>14</v>
      </c>
      <c r="E48" s="726" t="s">
        <v>1693</v>
      </c>
      <c r="F48" s="786">
        <v>123550</v>
      </c>
      <c r="G48" s="615"/>
      <c r="H48" s="615"/>
      <c r="I48" s="615"/>
      <c r="J48" s="615"/>
      <c r="K48" s="615"/>
      <c r="L48" s="615"/>
      <c r="M48" s="615"/>
      <c r="N48" s="615"/>
      <c r="O48" s="615"/>
      <c r="P48" s="615"/>
    </row>
    <row r="49" spans="1:16" ht="24.95" customHeight="1" x14ac:dyDescent="0.2">
      <c r="A49" s="725" t="s">
        <v>1716</v>
      </c>
      <c r="B49" s="712" t="s">
        <v>1788</v>
      </c>
      <c r="C49" s="714" t="s">
        <v>39</v>
      </c>
      <c r="D49" s="713">
        <v>17</v>
      </c>
      <c r="E49" s="726" t="s">
        <v>1693</v>
      </c>
      <c r="F49" s="786">
        <v>20930.400000000001</v>
      </c>
      <c r="G49" s="615"/>
      <c r="H49" s="615"/>
      <c r="I49" s="615"/>
      <c r="J49" s="615"/>
      <c r="K49" s="615"/>
      <c r="L49" s="615"/>
      <c r="M49" s="615"/>
      <c r="N49" s="615"/>
      <c r="O49" s="615"/>
      <c r="P49" s="615"/>
    </row>
    <row r="50" spans="1:16" ht="24.95" customHeight="1" x14ac:dyDescent="0.2">
      <c r="A50" s="725" t="s">
        <v>1716</v>
      </c>
      <c r="B50" s="712" t="s">
        <v>1694</v>
      </c>
      <c r="C50" s="714" t="s">
        <v>39</v>
      </c>
      <c r="D50" s="713">
        <v>10</v>
      </c>
      <c r="E50" s="726" t="s">
        <v>1695</v>
      </c>
      <c r="F50" s="786">
        <v>3000</v>
      </c>
      <c r="G50" s="615"/>
      <c r="H50" s="615"/>
      <c r="I50" s="615"/>
      <c r="J50" s="615"/>
      <c r="K50" s="615"/>
      <c r="L50" s="615"/>
      <c r="M50" s="615"/>
      <c r="N50" s="615"/>
      <c r="O50" s="615"/>
      <c r="P50" s="615"/>
    </row>
    <row r="51" spans="1:16" ht="24.95" customHeight="1" x14ac:dyDescent="0.2">
      <c r="A51" s="725" t="s">
        <v>1716</v>
      </c>
      <c r="B51" s="712" t="s">
        <v>1696</v>
      </c>
      <c r="C51" s="714" t="s">
        <v>39</v>
      </c>
      <c r="D51" s="713">
        <v>10</v>
      </c>
      <c r="E51" s="726" t="s">
        <v>1697</v>
      </c>
      <c r="F51" s="786">
        <v>5000</v>
      </c>
      <c r="G51" s="615"/>
      <c r="H51" s="615"/>
      <c r="I51" s="615"/>
      <c r="J51" s="615"/>
      <c r="K51" s="615"/>
      <c r="L51" s="615"/>
      <c r="M51" s="615"/>
      <c r="N51" s="615"/>
      <c r="O51" s="615"/>
      <c r="P51" s="615"/>
    </row>
    <row r="52" spans="1:16" ht="24.95" customHeight="1" x14ac:dyDescent="0.2">
      <c r="A52" s="725" t="s">
        <v>1716</v>
      </c>
      <c r="B52" s="712" t="s">
        <v>1715</v>
      </c>
      <c r="C52" s="714" t="s">
        <v>39</v>
      </c>
      <c r="D52" s="713">
        <v>12</v>
      </c>
      <c r="E52" s="716" t="s">
        <v>1786</v>
      </c>
      <c r="F52" s="786">
        <v>25000</v>
      </c>
      <c r="G52" s="615"/>
      <c r="H52" s="615"/>
      <c r="I52" s="615"/>
      <c r="J52" s="615"/>
      <c r="K52" s="615"/>
      <c r="L52" s="615"/>
      <c r="M52" s="615"/>
      <c r="N52" s="615"/>
      <c r="O52" s="615"/>
      <c r="P52" s="615"/>
    </row>
    <row r="53" spans="1:16" x14ac:dyDescent="0.2">
      <c r="C53" s="4"/>
      <c r="D53" s="4"/>
      <c r="G53" s="615"/>
      <c r="H53" s="615"/>
      <c r="I53" s="615"/>
      <c r="J53" s="615"/>
      <c r="K53" s="615"/>
      <c r="L53" s="615"/>
      <c r="M53" s="615"/>
      <c r="N53" s="615"/>
      <c r="O53" s="615"/>
      <c r="P53" s="615"/>
    </row>
    <row r="54" spans="1:16" x14ac:dyDescent="0.2">
      <c r="C54" s="4"/>
      <c r="D54" s="4"/>
      <c r="G54" s="615"/>
      <c r="H54" s="615"/>
      <c r="I54" s="615"/>
      <c r="J54" s="615"/>
      <c r="K54" s="615"/>
      <c r="L54" s="615"/>
      <c r="M54" s="615"/>
      <c r="N54" s="615"/>
      <c r="O54" s="615"/>
      <c r="P54" s="615"/>
    </row>
    <row r="55" spans="1:16" x14ac:dyDescent="0.2">
      <c r="C55" s="4"/>
      <c r="D55" s="4"/>
      <c r="G55" s="615"/>
      <c r="H55" s="615"/>
      <c r="I55" s="615"/>
      <c r="J55" s="615"/>
      <c r="K55" s="615"/>
      <c r="L55" s="615"/>
      <c r="M55" s="615"/>
      <c r="N55" s="615"/>
      <c r="O55" s="615"/>
      <c r="P55" s="615"/>
    </row>
    <row r="56" spans="1:16" x14ac:dyDescent="0.2">
      <c r="C56" s="4"/>
      <c r="D56" s="4"/>
      <c r="G56" s="615"/>
      <c r="H56" s="615"/>
      <c r="I56" s="615"/>
      <c r="J56" s="615"/>
      <c r="K56" s="615"/>
      <c r="L56" s="615"/>
      <c r="M56" s="615"/>
      <c r="N56" s="615"/>
      <c r="O56" s="615"/>
      <c r="P56" s="615"/>
    </row>
    <row r="57" spans="1:16" x14ac:dyDescent="0.2">
      <c r="C57" s="4"/>
      <c r="D57" s="4"/>
      <c r="G57" s="615"/>
      <c r="H57" s="615"/>
      <c r="I57" s="615"/>
      <c r="J57" s="615"/>
      <c r="K57" s="615"/>
      <c r="L57" s="615"/>
      <c r="M57" s="615"/>
      <c r="N57" s="615"/>
      <c r="O57" s="615"/>
      <c r="P57" s="615"/>
    </row>
  </sheetData>
  <mergeCells count="12">
    <mergeCell ref="A2:B2"/>
    <mergeCell ref="A3:F3"/>
    <mergeCell ref="A4:F4"/>
    <mergeCell ref="A5:A6"/>
    <mergeCell ref="B5:B6"/>
    <mergeCell ref="C5:C6"/>
    <mergeCell ref="D5:F5"/>
    <mergeCell ref="G8:K8"/>
    <mergeCell ref="A21:A22"/>
    <mergeCell ref="A23:A24"/>
    <mergeCell ref="A33:A34"/>
    <mergeCell ref="A7:B7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J43"/>
  <sheetViews>
    <sheetView zoomScaleNormal="100" zoomScaleSheetLayoutView="100" workbookViewId="0">
      <selection activeCell="G2" sqref="G2:J27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72" customWidth="1"/>
    <col min="7" max="16384" width="11.42578125" style="4"/>
  </cols>
  <sheetData>
    <row r="2" spans="1:10" ht="18" customHeight="1" x14ac:dyDescent="0.2">
      <c r="A2" s="1170" t="s">
        <v>30</v>
      </c>
      <c r="B2" s="1171"/>
      <c r="C2" s="1"/>
      <c r="D2" s="263"/>
      <c r="E2" s="153"/>
      <c r="F2" s="73"/>
      <c r="G2" s="615"/>
      <c r="H2" s="615"/>
      <c r="I2" s="615"/>
      <c r="J2" s="615"/>
    </row>
    <row r="3" spans="1:10" ht="25.5" customHeight="1" x14ac:dyDescent="0.2">
      <c r="A3" s="1172" t="s">
        <v>29</v>
      </c>
      <c r="B3" s="1173"/>
      <c r="C3" s="1173"/>
      <c r="D3" s="1173"/>
      <c r="E3" s="1173"/>
      <c r="F3" s="1174"/>
      <c r="G3" s="615"/>
      <c r="H3" s="615"/>
      <c r="I3" s="615"/>
      <c r="J3" s="615"/>
    </row>
    <row r="4" spans="1:10" ht="18" customHeight="1" x14ac:dyDescent="0.2">
      <c r="A4" s="1175" t="s">
        <v>760</v>
      </c>
      <c r="B4" s="1176"/>
      <c r="C4" s="1176"/>
      <c r="D4" s="1176"/>
      <c r="E4" s="1176"/>
      <c r="F4" s="1177"/>
      <c r="G4" s="615"/>
      <c r="H4" s="615"/>
      <c r="I4" s="615"/>
      <c r="J4" s="615"/>
    </row>
    <row r="5" spans="1:10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  <c r="J5" s="615"/>
    </row>
    <row r="6" spans="1:10" ht="18" customHeight="1" x14ac:dyDescent="0.2">
      <c r="A6" s="1195"/>
      <c r="B6" s="1195"/>
      <c r="C6" s="1195"/>
      <c r="D6" s="264" t="s">
        <v>4</v>
      </c>
      <c r="E6" s="264" t="s">
        <v>3</v>
      </c>
      <c r="F6" s="1163" t="s">
        <v>2352</v>
      </c>
      <c r="G6" s="615"/>
      <c r="H6" s="615"/>
      <c r="I6" s="615"/>
      <c r="J6" s="615"/>
    </row>
    <row r="7" spans="1:10" customFormat="1" ht="20.25" customHeight="1" x14ac:dyDescent="0.25">
      <c r="A7" s="1190" t="s">
        <v>686</v>
      </c>
      <c r="B7" s="1317"/>
      <c r="C7" s="285"/>
      <c r="D7" s="285"/>
      <c r="E7" s="168"/>
      <c r="F7" s="74">
        <f>+F8</f>
        <v>362711</v>
      </c>
      <c r="G7" s="615"/>
      <c r="H7" s="1389"/>
      <c r="I7" s="1389"/>
      <c r="J7" s="1389"/>
    </row>
    <row r="8" spans="1:10" customFormat="1" ht="18.75" customHeight="1" x14ac:dyDescent="0.25">
      <c r="A8" s="100"/>
      <c r="B8" s="238" t="s">
        <v>687</v>
      </c>
      <c r="C8" s="225"/>
      <c r="D8" s="225"/>
      <c r="E8" s="239"/>
      <c r="F8" s="202">
        <f>+F9+F14+F18</f>
        <v>362711</v>
      </c>
      <c r="G8" s="1389"/>
      <c r="H8" s="1389"/>
      <c r="I8" s="1389"/>
      <c r="J8" s="1389"/>
    </row>
    <row r="9" spans="1:10" customFormat="1" ht="18.75" customHeight="1" x14ac:dyDescent="0.25">
      <c r="A9" s="76">
        <v>1</v>
      </c>
      <c r="B9" s="225" t="s">
        <v>688</v>
      </c>
      <c r="C9" s="225"/>
      <c r="D9" s="226"/>
      <c r="E9" s="239"/>
      <c r="F9" s="202">
        <f>SUM(F10:F13)</f>
        <v>9000</v>
      </c>
      <c r="G9" s="1389"/>
      <c r="H9" s="1389"/>
      <c r="I9" s="1389"/>
      <c r="J9" s="1389"/>
    </row>
    <row r="10" spans="1:10" customFormat="1" ht="18.75" customHeight="1" x14ac:dyDescent="0.25">
      <c r="A10" s="35">
        <v>1.1000000000000001</v>
      </c>
      <c r="B10" s="25" t="s">
        <v>689</v>
      </c>
      <c r="C10" s="1318" t="s">
        <v>39</v>
      </c>
      <c r="D10" s="37">
        <v>2</v>
      </c>
      <c r="E10" s="183" t="s">
        <v>690</v>
      </c>
      <c r="F10" s="282">
        <v>2000</v>
      </c>
      <c r="G10" s="1389"/>
      <c r="H10" s="1389"/>
      <c r="I10" s="1389"/>
      <c r="J10" s="1389"/>
    </row>
    <row r="11" spans="1:10" customFormat="1" ht="18.75" customHeight="1" x14ac:dyDescent="0.25">
      <c r="A11" s="35">
        <v>1.2</v>
      </c>
      <c r="B11" s="25" t="s">
        <v>691</v>
      </c>
      <c r="C11" s="1318"/>
      <c r="D11" s="37">
        <v>2</v>
      </c>
      <c r="E11" s="84" t="s">
        <v>464</v>
      </c>
      <c r="F11" s="282">
        <v>3000</v>
      </c>
      <c r="G11" s="1389"/>
      <c r="H11" s="1389"/>
      <c r="I11" s="1389"/>
      <c r="J11" s="1389"/>
    </row>
    <row r="12" spans="1:10" customFormat="1" ht="18.75" customHeight="1" x14ac:dyDescent="0.25">
      <c r="A12" s="35">
        <v>1.3</v>
      </c>
      <c r="B12" s="36" t="s">
        <v>692</v>
      </c>
      <c r="C12" s="1318"/>
      <c r="D12" s="37">
        <v>2</v>
      </c>
      <c r="E12" s="84" t="s">
        <v>693</v>
      </c>
      <c r="F12" s="282">
        <v>2000</v>
      </c>
      <c r="G12" s="1389"/>
      <c r="H12" s="1389"/>
      <c r="I12" s="1389"/>
      <c r="J12" s="1389"/>
    </row>
    <row r="13" spans="1:10" customFormat="1" ht="18.75" customHeight="1" x14ac:dyDescent="0.25">
      <c r="A13" s="35">
        <v>1.4</v>
      </c>
      <c r="B13" s="36" t="s">
        <v>694</v>
      </c>
      <c r="C13" s="1318"/>
      <c r="D13" s="37">
        <v>25</v>
      </c>
      <c r="E13" s="84" t="s">
        <v>1396</v>
      </c>
      <c r="F13" s="282">
        <v>2000</v>
      </c>
      <c r="G13" s="1389"/>
      <c r="H13" s="1389"/>
      <c r="I13" s="1389"/>
      <c r="J13" s="1389"/>
    </row>
    <row r="14" spans="1:10" customFormat="1" ht="18.75" customHeight="1" x14ac:dyDescent="0.25">
      <c r="A14" s="76">
        <v>2</v>
      </c>
      <c r="B14" s="236" t="s">
        <v>695</v>
      </c>
      <c r="C14" s="225"/>
      <c r="D14" s="400"/>
      <c r="E14" s="239"/>
      <c r="F14" s="401">
        <f>SUM(F15:F17)</f>
        <v>500</v>
      </c>
      <c r="G14" s="1389"/>
      <c r="H14" s="1389"/>
      <c r="I14" s="1389"/>
      <c r="J14" s="1389"/>
    </row>
    <row r="15" spans="1:10" customFormat="1" ht="18.75" customHeight="1" x14ac:dyDescent="0.25">
      <c r="A15" s="78">
        <v>2.1</v>
      </c>
      <c r="B15" s="82" t="s">
        <v>696</v>
      </c>
      <c r="C15" s="1318" t="s">
        <v>39</v>
      </c>
      <c r="D15" s="37">
        <v>12</v>
      </c>
      <c r="E15" s="183" t="s">
        <v>464</v>
      </c>
      <c r="F15" s="282">
        <v>0</v>
      </c>
      <c r="G15" s="1389"/>
      <c r="H15" s="1389"/>
      <c r="I15" s="1389"/>
      <c r="J15" s="1389"/>
    </row>
    <row r="16" spans="1:10" customFormat="1" ht="25.5" customHeight="1" x14ac:dyDescent="0.25">
      <c r="A16" s="78">
        <v>2.2000000000000002</v>
      </c>
      <c r="B16" s="82" t="s">
        <v>697</v>
      </c>
      <c r="C16" s="1318"/>
      <c r="D16" s="37">
        <v>0.25</v>
      </c>
      <c r="E16" s="183" t="s">
        <v>464</v>
      </c>
      <c r="F16" s="282">
        <v>0</v>
      </c>
      <c r="G16" s="1389"/>
      <c r="H16" s="1389"/>
      <c r="I16" s="1389"/>
      <c r="J16" s="1389"/>
    </row>
    <row r="17" spans="1:10" customFormat="1" ht="25.5" customHeight="1" x14ac:dyDescent="0.25">
      <c r="A17" s="78">
        <v>2.2999999999999998</v>
      </c>
      <c r="B17" s="82" t="s">
        <v>698</v>
      </c>
      <c r="C17" s="1318"/>
      <c r="D17" s="37">
        <v>12</v>
      </c>
      <c r="E17" s="183" t="s">
        <v>461</v>
      </c>
      <c r="F17" s="282">
        <v>500</v>
      </c>
      <c r="G17" s="1389"/>
      <c r="H17" s="1389"/>
      <c r="I17" s="1389"/>
      <c r="J17" s="1389"/>
    </row>
    <row r="18" spans="1:10" customFormat="1" ht="18.75" customHeight="1" x14ac:dyDescent="0.25">
      <c r="A18" s="76">
        <v>3</v>
      </c>
      <c r="B18" s="236" t="s">
        <v>699</v>
      </c>
      <c r="C18" s="225"/>
      <c r="D18" s="400"/>
      <c r="E18" s="239"/>
      <c r="F18" s="202">
        <f>SUM(F19:F30)</f>
        <v>353211</v>
      </c>
      <c r="G18" s="1389"/>
      <c r="H18" s="1389"/>
      <c r="I18" s="1389"/>
      <c r="J18" s="1389"/>
    </row>
    <row r="19" spans="1:10" ht="15.75" customHeight="1" x14ac:dyDescent="0.2">
      <c r="A19" s="78">
        <v>3.1</v>
      </c>
      <c r="B19" s="476" t="s">
        <v>1397</v>
      </c>
      <c r="C19" s="426" t="s">
        <v>39</v>
      </c>
      <c r="D19" s="35">
        <v>6</v>
      </c>
      <c r="E19" s="183" t="s">
        <v>700</v>
      </c>
      <c r="F19" s="482">
        <v>0</v>
      </c>
      <c r="G19" s="615"/>
      <c r="H19" s="615"/>
      <c r="I19" s="615"/>
      <c r="J19" s="615"/>
    </row>
    <row r="20" spans="1:10" ht="21" customHeight="1" x14ac:dyDescent="0.2">
      <c r="A20" s="478">
        <v>3.2</v>
      </c>
      <c r="B20" s="476" t="s">
        <v>1398</v>
      </c>
      <c r="C20" s="426" t="s">
        <v>39</v>
      </c>
      <c r="D20" s="539">
        <v>4</v>
      </c>
      <c r="E20" s="84" t="s">
        <v>701</v>
      </c>
      <c r="F20" s="482">
        <v>0</v>
      </c>
      <c r="G20" s="615"/>
      <c r="H20" s="615"/>
      <c r="I20" s="615"/>
      <c r="J20" s="615"/>
    </row>
    <row r="21" spans="1:10" ht="18" customHeight="1" x14ac:dyDescent="0.2">
      <c r="A21" s="78">
        <v>3.3</v>
      </c>
      <c r="B21" s="476" t="s">
        <v>1399</v>
      </c>
      <c r="C21" s="426" t="s">
        <v>39</v>
      </c>
      <c r="D21" s="539">
        <v>2</v>
      </c>
      <c r="E21" s="84" t="s">
        <v>702</v>
      </c>
      <c r="F21" s="482">
        <v>0</v>
      </c>
      <c r="G21" s="615"/>
      <c r="H21" s="615"/>
      <c r="I21" s="615"/>
      <c r="J21" s="615"/>
    </row>
    <row r="22" spans="1:10" ht="20.25" customHeight="1" x14ac:dyDescent="0.2">
      <c r="A22" s="478">
        <v>3.4</v>
      </c>
      <c r="B22" s="476" t="s">
        <v>1400</v>
      </c>
      <c r="C22" s="426" t="s">
        <v>39</v>
      </c>
      <c r="D22" s="539">
        <v>13</v>
      </c>
      <c r="E22" s="84" t="s">
        <v>461</v>
      </c>
      <c r="F22" s="482">
        <v>6000</v>
      </c>
      <c r="G22" s="615"/>
      <c r="H22" s="615"/>
      <c r="I22" s="615"/>
      <c r="J22" s="615"/>
    </row>
    <row r="23" spans="1:10" ht="25.5" x14ac:dyDescent="0.2">
      <c r="A23" s="78">
        <v>3.5</v>
      </c>
      <c r="B23" s="192" t="s">
        <v>1401</v>
      </c>
      <c r="C23" s="426" t="s">
        <v>39</v>
      </c>
      <c r="D23" s="192">
        <v>6</v>
      </c>
      <c r="E23" s="174" t="s">
        <v>1407</v>
      </c>
      <c r="F23" s="482">
        <v>6000</v>
      </c>
      <c r="G23" s="615"/>
      <c r="H23" s="615"/>
      <c r="I23" s="615"/>
      <c r="J23" s="615"/>
    </row>
    <row r="24" spans="1:10" ht="18.75" customHeight="1" x14ac:dyDescent="0.2">
      <c r="A24" s="478">
        <v>3.6</v>
      </c>
      <c r="B24" s="192" t="s">
        <v>1414</v>
      </c>
      <c r="C24" s="426" t="s">
        <v>39</v>
      </c>
      <c r="D24" s="192">
        <v>1</v>
      </c>
      <c r="E24" s="152" t="s">
        <v>1408</v>
      </c>
      <c r="F24" s="482">
        <v>1000</v>
      </c>
      <c r="G24" s="615"/>
      <c r="H24" s="615"/>
      <c r="I24" s="615"/>
      <c r="J24" s="615"/>
    </row>
    <row r="25" spans="1:10" ht="29.25" customHeight="1" x14ac:dyDescent="0.2">
      <c r="A25" s="78">
        <v>3.7</v>
      </c>
      <c r="B25" s="196" t="s">
        <v>1402</v>
      </c>
      <c r="C25" s="426" t="s">
        <v>39</v>
      </c>
      <c r="D25" s="192">
        <v>0.25</v>
      </c>
      <c r="E25" s="174" t="s">
        <v>1412</v>
      </c>
      <c r="F25" s="482">
        <v>0</v>
      </c>
      <c r="G25" s="615"/>
      <c r="H25" s="615"/>
      <c r="I25" s="615"/>
      <c r="J25" s="615"/>
    </row>
    <row r="26" spans="1:10" ht="21.75" customHeight="1" x14ac:dyDescent="0.2">
      <c r="A26" s="478">
        <v>3.8</v>
      </c>
      <c r="B26" s="192" t="s">
        <v>1403</v>
      </c>
      <c r="C26" s="426" t="s">
        <v>39</v>
      </c>
      <c r="D26" s="192">
        <v>1</v>
      </c>
      <c r="E26" s="152" t="s">
        <v>1409</v>
      </c>
      <c r="F26" s="482">
        <v>0</v>
      </c>
      <c r="G26" s="615"/>
      <c r="H26" s="615"/>
      <c r="I26" s="615"/>
      <c r="J26" s="615"/>
    </row>
    <row r="27" spans="1:10" ht="20.25" customHeight="1" x14ac:dyDescent="0.2">
      <c r="A27" s="78">
        <v>3.9</v>
      </c>
      <c r="B27" s="192" t="s">
        <v>1404</v>
      </c>
      <c r="C27" s="426" t="s">
        <v>39</v>
      </c>
      <c r="D27" s="192">
        <v>0.25</v>
      </c>
      <c r="E27" s="152" t="s">
        <v>1410</v>
      </c>
      <c r="F27" s="482">
        <v>0</v>
      </c>
      <c r="G27" s="615"/>
      <c r="H27" s="615"/>
      <c r="I27" s="615"/>
      <c r="J27" s="615"/>
    </row>
    <row r="28" spans="1:10" ht="38.25" x14ac:dyDescent="0.2">
      <c r="A28" s="475">
        <v>4</v>
      </c>
      <c r="B28" s="196" t="s">
        <v>1405</v>
      </c>
      <c r="C28" s="426" t="s">
        <v>39</v>
      </c>
      <c r="D28" s="192">
        <v>0.25</v>
      </c>
      <c r="E28" s="174" t="s">
        <v>1411</v>
      </c>
      <c r="F28" s="482">
        <v>4000</v>
      </c>
    </row>
    <row r="29" spans="1:10" ht="21.75" customHeight="1" x14ac:dyDescent="0.2">
      <c r="A29" s="475">
        <v>5</v>
      </c>
      <c r="B29" s="538" t="s">
        <v>1413</v>
      </c>
      <c r="C29" s="426" t="s">
        <v>39</v>
      </c>
      <c r="D29" s="192">
        <v>12</v>
      </c>
      <c r="E29" s="152" t="s">
        <v>247</v>
      </c>
      <c r="F29" s="482">
        <v>900</v>
      </c>
    </row>
    <row r="30" spans="1:10" ht="19.5" customHeight="1" x14ac:dyDescent="0.2">
      <c r="A30" s="475">
        <v>6</v>
      </c>
      <c r="B30" s="538" t="s">
        <v>1406</v>
      </c>
      <c r="C30" s="426" t="s">
        <v>39</v>
      </c>
      <c r="D30" s="192">
        <v>12</v>
      </c>
      <c r="E30" s="152" t="s">
        <v>960</v>
      </c>
      <c r="F30" s="482">
        <v>335311</v>
      </c>
    </row>
    <row r="31" spans="1:10" x14ac:dyDescent="0.2">
      <c r="A31" s="4"/>
      <c r="C31" s="4"/>
      <c r="D31" s="4"/>
    </row>
    <row r="32" spans="1:10" x14ac:dyDescent="0.2">
      <c r="A32" s="4"/>
      <c r="C32" s="4"/>
      <c r="D32" s="4"/>
    </row>
    <row r="33" spans="1:4" x14ac:dyDescent="0.2">
      <c r="A33" s="4"/>
      <c r="C33" s="4"/>
      <c r="D33" s="4"/>
    </row>
    <row r="34" spans="1:4" x14ac:dyDescent="0.2">
      <c r="A34" s="4"/>
      <c r="C34" s="4"/>
      <c r="D34" s="4"/>
    </row>
    <row r="35" spans="1:4" x14ac:dyDescent="0.2">
      <c r="A35" s="4"/>
      <c r="C35" s="4"/>
      <c r="D35" s="4"/>
    </row>
    <row r="36" spans="1:4" x14ac:dyDescent="0.2">
      <c r="A36" s="4"/>
      <c r="C36" s="4"/>
      <c r="D36" s="4"/>
    </row>
    <row r="37" spans="1:4" x14ac:dyDescent="0.2">
      <c r="A37" s="4"/>
      <c r="C37" s="4"/>
      <c r="D37" s="4"/>
    </row>
    <row r="38" spans="1:4" x14ac:dyDescent="0.2">
      <c r="A38" s="4"/>
      <c r="C38" s="4"/>
      <c r="D38" s="4"/>
    </row>
    <row r="39" spans="1:4" x14ac:dyDescent="0.2">
      <c r="A39" s="4"/>
      <c r="C39" s="4"/>
      <c r="D39" s="4"/>
    </row>
    <row r="40" spans="1:4" x14ac:dyDescent="0.2">
      <c r="A40" s="4"/>
      <c r="C40" s="4"/>
      <c r="D40" s="4"/>
    </row>
    <row r="41" spans="1:4" x14ac:dyDescent="0.2">
      <c r="A41" s="4"/>
      <c r="C41" s="4"/>
      <c r="D41" s="4"/>
    </row>
    <row r="42" spans="1:4" x14ac:dyDescent="0.2">
      <c r="A42" s="4"/>
      <c r="C42" s="4"/>
      <c r="D42" s="4"/>
    </row>
    <row r="43" spans="1:4" x14ac:dyDescent="0.2">
      <c r="A43" s="4"/>
      <c r="C43" s="4"/>
      <c r="D43" s="4"/>
    </row>
  </sheetData>
  <mergeCells count="10">
    <mergeCell ref="A7:B7"/>
    <mergeCell ref="C10:C13"/>
    <mergeCell ref="C15:C17"/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2:V528"/>
  <sheetViews>
    <sheetView topLeftCell="E1" zoomScale="85" zoomScaleNormal="85" zoomScaleSheetLayoutView="100" workbookViewId="0">
      <selection activeCell="G3" sqref="G3:V528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4.7109375" style="8" bestFit="1" customWidth="1"/>
    <col min="4" max="4" width="15.5703125" style="72" bestFit="1" customWidth="1"/>
    <col min="5" max="5" width="25.42578125" style="163" customWidth="1"/>
    <col min="6" max="6" width="17.7109375" style="4" customWidth="1"/>
    <col min="7" max="9" width="11.42578125" style="4"/>
    <col min="10" max="10" width="44.28515625" style="4" customWidth="1"/>
    <col min="11" max="16384" width="11.42578125" style="4"/>
  </cols>
  <sheetData>
    <row r="2" spans="1:22" ht="18" customHeight="1" x14ac:dyDescent="0.2">
      <c r="A2" s="1170" t="s">
        <v>33</v>
      </c>
      <c r="B2" s="1171"/>
      <c r="C2" s="1"/>
      <c r="D2" s="68"/>
      <c r="E2" s="153"/>
      <c r="F2" s="3"/>
    </row>
    <row r="3" spans="1:22" ht="18" customHeight="1" x14ac:dyDescent="0.2">
      <c r="A3" s="1172" t="s">
        <v>32</v>
      </c>
      <c r="B3" s="1173"/>
      <c r="C3" s="1173"/>
      <c r="D3" s="1173"/>
      <c r="E3" s="1173"/>
      <c r="F3" s="1174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</row>
    <row r="4" spans="1:22" ht="18" customHeight="1" x14ac:dyDescent="0.2">
      <c r="A4" s="1175" t="s">
        <v>31</v>
      </c>
      <c r="B4" s="1176"/>
      <c r="C4" s="1176"/>
      <c r="D4" s="1176"/>
      <c r="E4" s="1176"/>
      <c r="F4" s="1177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</row>
    <row r="5" spans="1:22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</row>
    <row r="6" spans="1:22" ht="18" customHeight="1" x14ac:dyDescent="0.2">
      <c r="A6" s="1195"/>
      <c r="B6" s="1195"/>
      <c r="C6" s="1195"/>
      <c r="D6" s="264" t="s">
        <v>4</v>
      </c>
      <c r="E6" s="264" t="s">
        <v>3</v>
      </c>
      <c r="F6" s="1163" t="s">
        <v>2352</v>
      </c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</row>
    <row r="7" spans="1:22" customFormat="1" ht="18.75" customHeight="1" x14ac:dyDescent="0.25">
      <c r="A7" s="1200" t="s">
        <v>491</v>
      </c>
      <c r="B7" s="1200"/>
      <c r="C7" s="18"/>
      <c r="D7" s="29"/>
      <c r="E7" s="168"/>
      <c r="F7" s="29"/>
      <c r="G7" s="1389"/>
      <c r="H7" s="1389"/>
      <c r="I7" s="1389"/>
      <c r="J7" s="1389"/>
      <c r="K7" s="1389"/>
      <c r="L7" s="1389"/>
      <c r="M7" s="1389"/>
      <c r="N7" s="1389"/>
      <c r="O7" s="1389"/>
      <c r="P7" s="1389"/>
      <c r="Q7" s="1389"/>
      <c r="R7" s="1389"/>
      <c r="S7" s="1389"/>
      <c r="T7" s="1389"/>
      <c r="U7" s="1389"/>
      <c r="V7" s="1389"/>
    </row>
    <row r="8" spans="1:22" customFormat="1" ht="18.75" customHeight="1" x14ac:dyDescent="0.25">
      <c r="A8" s="12"/>
      <c r="B8" s="59" t="s">
        <v>492</v>
      </c>
      <c r="C8" s="18"/>
      <c r="D8" s="29"/>
      <c r="E8" s="168"/>
      <c r="F8" s="29"/>
      <c r="G8" s="1389"/>
      <c r="H8" s="1389"/>
      <c r="I8" s="1389"/>
      <c r="J8" s="1389"/>
      <c r="K8" s="1389"/>
      <c r="L8" s="1389"/>
      <c r="M8" s="1389"/>
      <c r="N8" s="1389"/>
      <c r="O8" s="1389"/>
      <c r="P8" s="1389"/>
      <c r="Q8" s="1389"/>
      <c r="R8" s="1389"/>
      <c r="S8" s="1389"/>
      <c r="T8" s="1389"/>
      <c r="U8" s="1389"/>
      <c r="V8" s="1389"/>
    </row>
    <row r="9" spans="1:22" customFormat="1" ht="18.75" customHeight="1" x14ac:dyDescent="0.25">
      <c r="A9" s="63">
        <v>1</v>
      </c>
      <c r="B9" s="63" t="s">
        <v>493</v>
      </c>
      <c r="C9" s="113" t="s">
        <v>39</v>
      </c>
      <c r="D9" s="487">
        <v>500</v>
      </c>
      <c r="E9" s="488" t="s">
        <v>52</v>
      </c>
      <c r="F9" s="222">
        <v>65800</v>
      </c>
      <c r="G9" s="1389"/>
      <c r="H9" s="1389"/>
      <c r="I9" s="1389"/>
      <c r="J9" s="1389"/>
      <c r="K9" s="1389"/>
      <c r="L9" s="1389"/>
      <c r="M9" s="1389"/>
      <c r="N9" s="1389"/>
      <c r="O9" s="1389"/>
      <c r="P9" s="1389"/>
      <c r="Q9" s="1389"/>
      <c r="R9" s="1389"/>
      <c r="S9" s="1389"/>
      <c r="T9" s="1389"/>
      <c r="U9" s="1389"/>
      <c r="V9" s="1389"/>
    </row>
    <row r="10" spans="1:22" customFormat="1" ht="18.75" customHeight="1" x14ac:dyDescent="0.25">
      <c r="A10" s="12"/>
      <c r="B10" s="59" t="s">
        <v>494</v>
      </c>
      <c r="C10" s="18"/>
      <c r="D10" s="29"/>
      <c r="E10" s="168"/>
      <c r="F10" s="46"/>
      <c r="G10" s="1389"/>
      <c r="H10" s="1389"/>
      <c r="I10" s="1389"/>
      <c r="J10" s="1389"/>
      <c r="K10" s="1389"/>
      <c r="L10" s="1389"/>
      <c r="M10" s="1389"/>
      <c r="N10" s="1389"/>
      <c r="O10" s="1389"/>
      <c r="P10" s="1389"/>
      <c r="Q10" s="1389"/>
      <c r="R10" s="1389"/>
      <c r="S10" s="1389"/>
      <c r="T10" s="1389"/>
      <c r="U10" s="1389"/>
      <c r="V10" s="1389"/>
    </row>
    <row r="11" spans="1:22" customFormat="1" ht="18.75" customHeight="1" x14ac:dyDescent="0.25">
      <c r="A11" s="352">
        <v>1</v>
      </c>
      <c r="B11" s="63" t="s">
        <v>495</v>
      </c>
      <c r="C11" s="113" t="s">
        <v>39</v>
      </c>
      <c r="D11" s="487">
        <v>500</v>
      </c>
      <c r="E11" s="488" t="s">
        <v>52</v>
      </c>
      <c r="F11" s="222">
        <v>11300</v>
      </c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1389"/>
      <c r="R11" s="1389"/>
      <c r="S11" s="1389"/>
      <c r="T11" s="1389"/>
      <c r="U11" s="1389"/>
      <c r="V11" s="1389"/>
    </row>
    <row r="12" spans="1:22" customFormat="1" ht="18.75" customHeight="1" x14ac:dyDescent="0.25">
      <c r="A12" s="270"/>
      <c r="B12" s="267" t="s">
        <v>876</v>
      </c>
      <c r="C12" s="18"/>
      <c r="D12" s="29"/>
      <c r="E12" s="168"/>
      <c r="F12" s="74">
        <f>SUM(F13:F28)</f>
        <v>51148</v>
      </c>
      <c r="G12" s="1390"/>
      <c r="H12" s="1391"/>
      <c r="I12" s="1392"/>
      <c r="J12" s="1393"/>
      <c r="K12" s="1394"/>
      <c r="L12" s="1395"/>
      <c r="M12" s="1395"/>
      <c r="N12" s="1389"/>
      <c r="O12" s="1389"/>
      <c r="P12" s="1389"/>
      <c r="Q12" s="1389"/>
      <c r="R12" s="1389"/>
      <c r="S12" s="1389"/>
      <c r="T12" s="1389"/>
      <c r="U12" s="1389"/>
      <c r="V12" s="1389"/>
    </row>
    <row r="13" spans="1:22" customFormat="1" ht="18.75" customHeight="1" x14ac:dyDescent="0.25">
      <c r="A13" s="285">
        <v>1</v>
      </c>
      <c r="B13" s="35" t="s">
        <v>496</v>
      </c>
      <c r="C13" s="286" t="s">
        <v>39</v>
      </c>
      <c r="D13" s="34">
        <v>2</v>
      </c>
      <c r="E13" s="84" t="s">
        <v>1329</v>
      </c>
      <c r="F13" s="33">
        <v>100</v>
      </c>
      <c r="G13" s="1396"/>
      <c r="H13" s="1397"/>
      <c r="I13" s="1398"/>
      <c r="J13" s="1399"/>
      <c r="K13" s="1400"/>
      <c r="L13" s="1395"/>
      <c r="M13" s="1395"/>
      <c r="N13" s="1389"/>
      <c r="O13" s="1389"/>
      <c r="P13" s="1389"/>
      <c r="Q13" s="1389"/>
      <c r="R13" s="1389"/>
      <c r="S13" s="1389"/>
      <c r="T13" s="1389"/>
      <c r="U13" s="1389"/>
      <c r="V13" s="1389"/>
    </row>
    <row r="14" spans="1:22" customFormat="1" ht="18.75" customHeight="1" x14ac:dyDescent="0.25">
      <c r="A14" s="1339">
        <v>2</v>
      </c>
      <c r="B14" s="1340" t="s">
        <v>497</v>
      </c>
      <c r="C14" s="1351" t="s">
        <v>39</v>
      </c>
      <c r="D14" s="34">
        <v>1</v>
      </c>
      <c r="E14" s="84" t="s">
        <v>1330</v>
      </c>
      <c r="F14" s="44">
        <v>503</v>
      </c>
      <c r="G14" s="1396"/>
      <c r="H14" s="1397"/>
      <c r="I14" s="1401"/>
      <c r="J14" s="1402"/>
      <c r="K14" s="1400"/>
      <c r="L14" s="1395"/>
      <c r="M14" s="1395"/>
      <c r="N14" s="1389"/>
      <c r="O14" s="1389"/>
      <c r="P14" s="1389"/>
      <c r="Q14" s="1389"/>
      <c r="R14" s="1389"/>
      <c r="S14" s="1389"/>
      <c r="T14" s="1389"/>
      <c r="U14" s="1389"/>
      <c r="V14" s="1389"/>
    </row>
    <row r="15" spans="1:22" customFormat="1" ht="18.75" customHeight="1" x14ac:dyDescent="0.25">
      <c r="A15" s="1339"/>
      <c r="B15" s="1340"/>
      <c r="C15" s="1351"/>
      <c r="D15" s="34"/>
      <c r="E15" s="84" t="s">
        <v>1331</v>
      </c>
      <c r="F15" s="44">
        <v>550</v>
      </c>
      <c r="G15" s="1396"/>
      <c r="H15" s="1403"/>
      <c r="I15" s="1398"/>
      <c r="J15" s="1399"/>
      <c r="K15" s="1400"/>
      <c r="L15" s="1395"/>
      <c r="M15" s="1395"/>
      <c r="N15" s="1389"/>
      <c r="O15" s="1389"/>
      <c r="P15" s="1389"/>
      <c r="Q15" s="1389"/>
      <c r="R15" s="1389"/>
      <c r="S15" s="1389"/>
      <c r="T15" s="1389"/>
      <c r="U15" s="1389"/>
      <c r="V15" s="1389"/>
    </row>
    <row r="16" spans="1:22" customFormat="1" ht="18.75" customHeight="1" x14ac:dyDescent="0.25">
      <c r="A16" s="1339"/>
      <c r="B16" s="1340"/>
      <c r="C16" s="1351"/>
      <c r="D16" s="34">
        <v>2</v>
      </c>
      <c r="E16" s="84" t="s">
        <v>1340</v>
      </c>
      <c r="F16" s="44">
        <v>0</v>
      </c>
      <c r="G16" s="1396"/>
      <c r="H16" s="1403"/>
      <c r="I16" s="1401"/>
      <c r="J16" s="1402"/>
      <c r="K16" s="1400"/>
      <c r="L16" s="1395"/>
      <c r="M16" s="1395"/>
      <c r="N16" s="1389"/>
      <c r="O16" s="1389"/>
      <c r="P16" s="1389"/>
      <c r="Q16" s="1389"/>
      <c r="R16" s="1389"/>
      <c r="S16" s="1389"/>
      <c r="T16" s="1389"/>
      <c r="U16" s="1389"/>
      <c r="V16" s="1389"/>
    </row>
    <row r="17" spans="1:22" customFormat="1" ht="18.75" customHeight="1" x14ac:dyDescent="0.25">
      <c r="A17" s="285">
        <v>3</v>
      </c>
      <c r="B17" s="35" t="s">
        <v>498</v>
      </c>
      <c r="C17" s="286" t="s">
        <v>39</v>
      </c>
      <c r="D17" s="34">
        <v>1</v>
      </c>
      <c r="E17" s="159" t="s">
        <v>1332</v>
      </c>
      <c r="F17" s="44">
        <v>0</v>
      </c>
      <c r="G17" s="1396"/>
      <c r="H17" s="1403"/>
      <c r="I17" s="1398"/>
      <c r="J17" s="1399"/>
      <c r="K17" s="1400"/>
      <c r="L17" s="1395"/>
      <c r="M17" s="1395"/>
      <c r="N17" s="1389"/>
      <c r="O17" s="1389"/>
      <c r="P17" s="1389"/>
      <c r="Q17" s="1389"/>
      <c r="R17" s="1389"/>
      <c r="S17" s="1389"/>
      <c r="T17" s="1389"/>
      <c r="U17" s="1389"/>
      <c r="V17" s="1389"/>
    </row>
    <row r="18" spans="1:22" customFormat="1" ht="18.75" customHeight="1" x14ac:dyDescent="0.25">
      <c r="A18" s="1339">
        <v>4</v>
      </c>
      <c r="B18" s="1340" t="s">
        <v>499</v>
      </c>
      <c r="C18" s="1351" t="s">
        <v>39</v>
      </c>
      <c r="D18" s="34">
        <v>1</v>
      </c>
      <c r="E18" s="183" t="s">
        <v>1339</v>
      </c>
      <c r="F18" s="44">
        <v>503</v>
      </c>
      <c r="G18" s="1396"/>
      <c r="H18" s="1403"/>
      <c r="I18" s="1401"/>
      <c r="J18" s="1402"/>
      <c r="K18" s="1400"/>
      <c r="L18" s="1395"/>
      <c r="M18" s="1395"/>
      <c r="N18" s="1389"/>
      <c r="O18" s="1389"/>
      <c r="P18" s="1389"/>
      <c r="Q18" s="1389"/>
      <c r="R18" s="1389"/>
      <c r="S18" s="1389"/>
      <c r="T18" s="1389"/>
      <c r="U18" s="1389"/>
      <c r="V18" s="1389"/>
    </row>
    <row r="19" spans="1:22" customFormat="1" ht="18.75" customHeight="1" x14ac:dyDescent="0.25">
      <c r="A19" s="1339"/>
      <c r="B19" s="1340"/>
      <c r="C19" s="1351"/>
      <c r="D19" s="34">
        <v>5</v>
      </c>
      <c r="E19" s="183" t="s">
        <v>1333</v>
      </c>
      <c r="F19" s="44">
        <v>403</v>
      </c>
      <c r="G19" s="1396"/>
      <c r="H19" s="1403"/>
      <c r="I19" s="1398"/>
      <c r="J19" s="1399"/>
      <c r="K19" s="1400"/>
      <c r="L19" s="1395"/>
      <c r="M19" s="1395"/>
      <c r="N19" s="1389"/>
      <c r="O19" s="1389"/>
      <c r="P19" s="1389"/>
      <c r="Q19" s="1389"/>
      <c r="R19" s="1389"/>
      <c r="S19" s="1389"/>
      <c r="T19" s="1389"/>
      <c r="U19" s="1389"/>
      <c r="V19" s="1389"/>
    </row>
    <row r="20" spans="1:22" customFormat="1" ht="25.5" customHeight="1" x14ac:dyDescent="0.25">
      <c r="A20" s="285">
        <v>5</v>
      </c>
      <c r="B20" s="35" t="s">
        <v>500</v>
      </c>
      <c r="C20" s="286" t="s">
        <v>39</v>
      </c>
      <c r="D20" s="34">
        <v>12</v>
      </c>
      <c r="E20" s="159" t="s">
        <v>1332</v>
      </c>
      <c r="F20" s="44">
        <v>376</v>
      </c>
      <c r="G20" s="1396"/>
      <c r="H20" s="1404"/>
      <c r="I20" s="1398"/>
      <c r="J20" s="1405"/>
      <c r="K20" s="1400"/>
      <c r="L20" s="1406"/>
      <c r="M20" s="1395"/>
      <c r="N20" s="1389"/>
      <c r="O20" s="1389"/>
      <c r="P20" s="1389"/>
      <c r="Q20" s="1389"/>
      <c r="R20" s="1389"/>
      <c r="S20" s="1389"/>
      <c r="T20" s="1389"/>
      <c r="U20" s="1389"/>
      <c r="V20" s="1389"/>
    </row>
    <row r="21" spans="1:22" customFormat="1" ht="25.5" customHeight="1" x14ac:dyDescent="0.25">
      <c r="A21" s="285">
        <v>6</v>
      </c>
      <c r="B21" s="35" t="s">
        <v>501</v>
      </c>
      <c r="C21" s="286" t="s">
        <v>39</v>
      </c>
      <c r="D21" s="34">
        <v>12</v>
      </c>
      <c r="E21" s="159" t="s">
        <v>1332</v>
      </c>
      <c r="F21" s="44">
        <v>466</v>
      </c>
      <c r="G21" s="1396"/>
      <c r="H21" s="1403"/>
      <c r="I21" s="1398"/>
      <c r="J21" s="1407"/>
      <c r="K21" s="1400"/>
      <c r="L21" s="1395"/>
      <c r="M21" s="1395"/>
      <c r="N21" s="1389"/>
      <c r="O21" s="1389"/>
      <c r="P21" s="1389"/>
      <c r="Q21" s="1389"/>
      <c r="R21" s="1389"/>
      <c r="S21" s="1389"/>
      <c r="T21" s="1389"/>
      <c r="U21" s="1389"/>
      <c r="V21" s="1389"/>
    </row>
    <row r="22" spans="1:22" customFormat="1" ht="18.75" customHeight="1" x14ac:dyDescent="0.25">
      <c r="A22" s="1339">
        <v>7</v>
      </c>
      <c r="B22" s="1340" t="s">
        <v>502</v>
      </c>
      <c r="C22" s="1341" t="s">
        <v>39</v>
      </c>
      <c r="D22" s="34">
        <v>12</v>
      </c>
      <c r="E22" s="183" t="s">
        <v>1334</v>
      </c>
      <c r="F22" s="44">
        <v>2133</v>
      </c>
      <c r="G22" s="1396"/>
      <c r="H22" s="1403"/>
      <c r="I22" s="1398"/>
      <c r="J22" s="1407"/>
      <c r="K22" s="1400"/>
      <c r="L22" s="1395"/>
      <c r="M22" s="1395"/>
      <c r="N22" s="1389"/>
      <c r="O22" s="1389"/>
      <c r="P22" s="1389"/>
      <c r="Q22" s="1389"/>
      <c r="R22" s="1389"/>
      <c r="S22" s="1389"/>
      <c r="T22" s="1389"/>
      <c r="U22" s="1389"/>
      <c r="V22" s="1389"/>
    </row>
    <row r="23" spans="1:22" customFormat="1" ht="18.75" customHeight="1" x14ac:dyDescent="0.25">
      <c r="A23" s="1339"/>
      <c r="B23" s="1340"/>
      <c r="C23" s="1341" t="s">
        <v>39</v>
      </c>
      <c r="D23" s="34">
        <v>12</v>
      </c>
      <c r="E23" s="84" t="s">
        <v>503</v>
      </c>
      <c r="F23" s="44">
        <v>0</v>
      </c>
      <c r="G23" s="1396"/>
      <c r="H23" s="1403"/>
      <c r="I23" s="1404"/>
      <c r="J23" s="1402"/>
      <c r="K23" s="1400"/>
      <c r="L23" s="1395"/>
      <c r="M23" s="1395"/>
      <c r="N23" s="1389"/>
      <c r="O23" s="1389"/>
      <c r="P23" s="1389"/>
      <c r="Q23" s="1389"/>
      <c r="R23" s="1389"/>
      <c r="S23" s="1389"/>
      <c r="T23" s="1389"/>
      <c r="U23" s="1389"/>
      <c r="V23" s="1389"/>
    </row>
    <row r="24" spans="1:22" customFormat="1" ht="18.75" customHeight="1" x14ac:dyDescent="0.25">
      <c r="A24" s="285">
        <v>8</v>
      </c>
      <c r="B24" s="35" t="s">
        <v>504</v>
      </c>
      <c r="C24" s="286" t="s">
        <v>39</v>
      </c>
      <c r="D24" s="34">
        <v>276</v>
      </c>
      <c r="E24" s="159" t="s">
        <v>1335</v>
      </c>
      <c r="F24" s="44">
        <v>11035</v>
      </c>
      <c r="G24" s="1396"/>
      <c r="H24" s="1403"/>
      <c r="I24" s="1398"/>
      <c r="J24" s="1405"/>
      <c r="K24" s="1400"/>
      <c r="L24" s="1395"/>
      <c r="M24" s="1395"/>
      <c r="N24" s="1389"/>
      <c r="O24" s="1389"/>
      <c r="P24" s="1389"/>
      <c r="Q24" s="1389"/>
      <c r="R24" s="1389"/>
      <c r="S24" s="1389"/>
      <c r="T24" s="1389"/>
      <c r="U24" s="1389"/>
      <c r="V24" s="1389"/>
    </row>
    <row r="25" spans="1:22" customFormat="1" ht="18.75" customHeight="1" x14ac:dyDescent="0.25">
      <c r="A25" s="1339">
        <v>9</v>
      </c>
      <c r="B25" s="1340" t="s">
        <v>505</v>
      </c>
      <c r="C25" s="1341" t="s">
        <v>39</v>
      </c>
      <c r="D25" s="34">
        <v>24</v>
      </c>
      <c r="E25" s="183" t="s">
        <v>1336</v>
      </c>
      <c r="F25" s="44">
        <v>0</v>
      </c>
      <c r="G25" s="1396"/>
      <c r="H25" s="1403"/>
      <c r="I25" s="1403"/>
      <c r="J25" s="1402"/>
      <c r="K25" s="1400"/>
      <c r="L25" s="1395"/>
      <c r="M25" s="1395"/>
      <c r="N25" s="1389"/>
      <c r="O25" s="1389"/>
      <c r="P25" s="1389"/>
      <c r="Q25" s="1389"/>
      <c r="R25" s="1389"/>
      <c r="S25" s="1389"/>
      <c r="T25" s="1389"/>
      <c r="U25" s="1389"/>
      <c r="V25" s="1389"/>
    </row>
    <row r="26" spans="1:22" customFormat="1" ht="18.75" customHeight="1" x14ac:dyDescent="0.25">
      <c r="A26" s="1339"/>
      <c r="B26" s="1340"/>
      <c r="C26" s="1341" t="s">
        <v>39</v>
      </c>
      <c r="D26" s="34">
        <v>150</v>
      </c>
      <c r="E26" s="183" t="s">
        <v>1337</v>
      </c>
      <c r="F26" s="44">
        <v>0</v>
      </c>
      <c r="G26" s="1396"/>
      <c r="H26" s="1403"/>
      <c r="I26" s="1403"/>
      <c r="J26" s="1402"/>
      <c r="K26" s="1400"/>
      <c r="L26" s="1395"/>
      <c r="M26" s="1395"/>
      <c r="N26" s="1389"/>
      <c r="O26" s="1389"/>
      <c r="P26" s="1389"/>
      <c r="Q26" s="1389"/>
      <c r="R26" s="1389"/>
      <c r="S26" s="1389"/>
      <c r="T26" s="1389"/>
      <c r="U26" s="1389"/>
      <c r="V26" s="1389"/>
    </row>
    <row r="27" spans="1:22" customFormat="1" ht="25.5" customHeight="1" x14ac:dyDescent="0.25">
      <c r="A27" s="285">
        <v>10</v>
      </c>
      <c r="B27" s="35" t="s">
        <v>506</v>
      </c>
      <c r="C27" s="286" t="s">
        <v>39</v>
      </c>
      <c r="D27" s="34">
        <v>8</v>
      </c>
      <c r="E27" s="159" t="s">
        <v>1338</v>
      </c>
      <c r="F27" s="44">
        <v>466</v>
      </c>
      <c r="G27" s="1396"/>
      <c r="H27" s="1403"/>
      <c r="I27" s="1398"/>
      <c r="J27" s="1405"/>
      <c r="K27" s="1400"/>
      <c r="L27" s="1395"/>
      <c r="M27" s="1395"/>
      <c r="N27" s="1389"/>
      <c r="O27" s="1389"/>
      <c r="P27" s="1389"/>
      <c r="Q27" s="1389"/>
      <c r="R27" s="1389"/>
      <c r="S27" s="1389"/>
      <c r="T27" s="1389"/>
      <c r="U27" s="1389"/>
      <c r="V27" s="1389"/>
    </row>
    <row r="28" spans="1:22" customFormat="1" ht="25.5" customHeight="1" x14ac:dyDescent="0.25">
      <c r="A28" s="470">
        <v>11</v>
      </c>
      <c r="B28" s="466" t="s">
        <v>1326</v>
      </c>
      <c r="C28" s="471" t="s">
        <v>39</v>
      </c>
      <c r="D28" s="34">
        <v>12</v>
      </c>
      <c r="E28" s="159" t="s">
        <v>1327</v>
      </c>
      <c r="F28" s="44">
        <f>SUM(F29:F30)</f>
        <v>34613</v>
      </c>
      <c r="G28" s="1396"/>
      <c r="H28" s="1403"/>
      <c r="I28" s="1404"/>
      <c r="J28" s="1402"/>
      <c r="K28" s="1400"/>
      <c r="L28" s="1395"/>
      <c r="M28" s="1395"/>
      <c r="N28" s="1389"/>
      <c r="O28" s="1389"/>
      <c r="P28" s="1389"/>
      <c r="Q28" s="1389"/>
      <c r="R28" s="1389"/>
      <c r="S28" s="1389"/>
      <c r="T28" s="1389"/>
      <c r="U28" s="1389"/>
      <c r="V28" s="1389"/>
    </row>
    <row r="29" spans="1:22" customFormat="1" ht="25.5" customHeight="1" x14ac:dyDescent="0.25">
      <c r="A29" s="489">
        <v>11.1</v>
      </c>
      <c r="B29" s="466" t="s">
        <v>1328</v>
      </c>
      <c r="C29" s="471" t="s">
        <v>39</v>
      </c>
      <c r="D29" s="34">
        <v>1</v>
      </c>
      <c r="E29" s="159" t="s">
        <v>1121</v>
      </c>
      <c r="F29" s="44">
        <v>2495</v>
      </c>
      <c r="G29" s="1396"/>
      <c r="H29" s="1397"/>
      <c r="I29" s="1398"/>
      <c r="J29" s="1407"/>
      <c r="K29" s="1400"/>
      <c r="L29" s="1395"/>
      <c r="M29" s="1395"/>
      <c r="N29" s="1389"/>
      <c r="O29" s="1389"/>
      <c r="P29" s="1389"/>
      <c r="Q29" s="1389"/>
      <c r="R29" s="1389"/>
      <c r="S29" s="1389"/>
      <c r="T29" s="1389"/>
      <c r="U29" s="1389"/>
      <c r="V29" s="1389"/>
    </row>
    <row r="30" spans="1:22" customFormat="1" ht="25.5" customHeight="1" x14ac:dyDescent="0.25">
      <c r="A30" s="489">
        <v>11.2</v>
      </c>
      <c r="B30" s="466" t="s">
        <v>551</v>
      </c>
      <c r="C30" s="471" t="s">
        <v>39</v>
      </c>
      <c r="D30" s="34">
        <v>1</v>
      </c>
      <c r="E30" s="159" t="s">
        <v>1121</v>
      </c>
      <c r="F30" s="44">
        <v>32118</v>
      </c>
      <c r="G30" s="1396"/>
      <c r="H30" s="1397"/>
      <c r="I30" s="1403"/>
      <c r="J30" s="1402"/>
      <c r="K30" s="1400"/>
      <c r="L30" s="1395"/>
      <c r="M30" s="1395"/>
      <c r="N30" s="1389"/>
      <c r="O30" s="1389"/>
      <c r="P30" s="1389"/>
      <c r="Q30" s="1389"/>
      <c r="R30" s="1389"/>
      <c r="S30" s="1389"/>
      <c r="T30" s="1389"/>
      <c r="U30" s="1389"/>
      <c r="V30" s="1389"/>
    </row>
    <row r="31" spans="1:22" customFormat="1" ht="18.75" customHeight="1" x14ac:dyDescent="0.25">
      <c r="A31" s="12"/>
      <c r="B31" s="59" t="s">
        <v>776</v>
      </c>
      <c r="C31" s="18"/>
      <c r="D31" s="29"/>
      <c r="E31" s="168"/>
      <c r="F31" s="74">
        <f>+F32</f>
        <v>11604</v>
      </c>
      <c r="G31" s="1396"/>
      <c r="H31" s="1397"/>
      <c r="I31" s="1403"/>
      <c r="J31" s="1402"/>
      <c r="K31" s="1400"/>
      <c r="L31" s="1395"/>
      <c r="M31" s="1395"/>
      <c r="N31" s="1389"/>
      <c r="O31" s="1389"/>
      <c r="P31" s="1389"/>
      <c r="Q31" s="1389"/>
      <c r="R31" s="1389"/>
      <c r="S31" s="1389"/>
      <c r="T31" s="1389"/>
      <c r="U31" s="1389"/>
      <c r="V31" s="1389"/>
    </row>
    <row r="32" spans="1:22" customFormat="1" ht="18.75" customHeight="1" x14ac:dyDescent="0.25">
      <c r="A32" s="129">
        <v>1</v>
      </c>
      <c r="B32" s="271" t="s">
        <v>507</v>
      </c>
      <c r="C32" s="273" t="s">
        <v>39</v>
      </c>
      <c r="D32" s="27">
        <v>12</v>
      </c>
      <c r="E32" s="166" t="s">
        <v>247</v>
      </c>
      <c r="F32" s="44">
        <v>11604</v>
      </c>
      <c r="G32" s="1396"/>
      <c r="H32" s="1397"/>
      <c r="I32" s="1398"/>
      <c r="J32" s="1399"/>
      <c r="K32" s="1400"/>
      <c r="L32" s="1395"/>
      <c r="M32" s="1395"/>
      <c r="N32" s="1389"/>
      <c r="O32" s="1389"/>
      <c r="P32" s="1389"/>
      <c r="Q32" s="1389"/>
      <c r="R32" s="1389"/>
      <c r="S32" s="1389"/>
      <c r="T32" s="1389"/>
      <c r="U32" s="1389"/>
      <c r="V32" s="1389"/>
    </row>
    <row r="33" spans="1:22" customFormat="1" ht="18.75" customHeight="1" x14ac:dyDescent="0.25">
      <c r="A33" s="464"/>
      <c r="B33" s="94" t="s">
        <v>875</v>
      </c>
      <c r="C33" s="95"/>
      <c r="D33" s="107"/>
      <c r="E33" s="184"/>
      <c r="F33" s="74">
        <f>+F34+F38+F43</f>
        <v>208765</v>
      </c>
      <c r="G33" s="1396"/>
      <c r="H33" s="1403"/>
      <c r="I33" s="1398"/>
      <c r="J33" s="1405"/>
      <c r="K33" s="1400"/>
      <c r="L33" s="1395"/>
      <c r="M33" s="1395"/>
      <c r="N33" s="1389"/>
      <c r="O33" s="1389"/>
      <c r="P33" s="1389"/>
      <c r="Q33" s="1389"/>
      <c r="R33" s="1389"/>
      <c r="S33" s="1389"/>
      <c r="T33" s="1389"/>
      <c r="U33" s="1389"/>
      <c r="V33" s="1389"/>
    </row>
    <row r="34" spans="1:22" customFormat="1" ht="23.25" customHeight="1" x14ac:dyDescent="0.25">
      <c r="A34" s="491">
        <v>1</v>
      </c>
      <c r="B34" s="540" t="s">
        <v>1342</v>
      </c>
      <c r="C34" s="541"/>
      <c r="D34" s="744"/>
      <c r="E34" s="239"/>
      <c r="F34" s="745">
        <v>8000</v>
      </c>
      <c r="G34" s="1390"/>
      <c r="H34" s="1403"/>
      <c r="I34" s="1403"/>
      <c r="J34" s="1402"/>
      <c r="K34" s="1400"/>
      <c r="L34" s="1395"/>
      <c r="M34" s="1395"/>
      <c r="N34" s="1389"/>
      <c r="O34" s="1389"/>
      <c r="P34" s="1389"/>
      <c r="Q34" s="1389"/>
      <c r="R34" s="1389"/>
      <c r="S34" s="1389"/>
      <c r="T34" s="1389"/>
      <c r="U34" s="1389"/>
      <c r="V34" s="1389"/>
    </row>
    <row r="35" spans="1:22" customFormat="1" ht="21.75" customHeight="1" x14ac:dyDescent="0.25">
      <c r="A35" s="465" t="s">
        <v>1343</v>
      </c>
      <c r="B35" s="542" t="s">
        <v>1344</v>
      </c>
      <c r="C35" s="490" t="s">
        <v>47</v>
      </c>
      <c r="D35" s="746">
        <v>20</v>
      </c>
      <c r="E35" s="546" t="s">
        <v>1357</v>
      </c>
      <c r="F35" s="467">
        <v>2667</v>
      </c>
      <c r="G35" s="1396"/>
      <c r="H35" s="1403"/>
      <c r="I35" s="1403"/>
      <c r="J35" s="1402"/>
      <c r="K35" s="1400"/>
      <c r="L35" s="1395"/>
      <c r="M35" s="1395"/>
      <c r="N35" s="1389"/>
      <c r="O35" s="1389"/>
      <c r="P35" s="1389"/>
      <c r="Q35" s="1389"/>
      <c r="R35" s="1389"/>
      <c r="S35" s="1389"/>
      <c r="T35" s="1389"/>
      <c r="U35" s="1389"/>
      <c r="V35" s="1389"/>
    </row>
    <row r="36" spans="1:22" customFormat="1" ht="23.25" customHeight="1" x14ac:dyDescent="0.25">
      <c r="A36" s="465">
        <v>1.2</v>
      </c>
      <c r="B36" s="542" t="s">
        <v>1345</v>
      </c>
      <c r="C36" s="490" t="s">
        <v>47</v>
      </c>
      <c r="D36" s="746">
        <v>20</v>
      </c>
      <c r="E36" s="546" t="s">
        <v>508</v>
      </c>
      <c r="F36" s="467">
        <v>2666</v>
      </c>
      <c r="G36" s="1396"/>
      <c r="H36" s="1403"/>
      <c r="I36" s="1403"/>
      <c r="J36" s="1402"/>
      <c r="K36" s="1400"/>
      <c r="L36" s="1395"/>
      <c r="M36" s="1395"/>
      <c r="N36" s="1389"/>
      <c r="O36" s="1389"/>
      <c r="P36" s="1389"/>
      <c r="Q36" s="1389"/>
      <c r="R36" s="1389"/>
      <c r="S36" s="1389"/>
      <c r="T36" s="1389"/>
      <c r="U36" s="1389"/>
      <c r="V36" s="1389"/>
    </row>
    <row r="37" spans="1:22" customFormat="1" ht="25.5" customHeight="1" x14ac:dyDescent="0.25">
      <c r="A37" s="465">
        <v>1.3</v>
      </c>
      <c r="B37" s="542" t="s">
        <v>1346</v>
      </c>
      <c r="C37" s="490" t="s">
        <v>47</v>
      </c>
      <c r="D37" s="746">
        <v>20</v>
      </c>
      <c r="E37" s="546" t="s">
        <v>1354</v>
      </c>
      <c r="F37" s="467">
        <v>2667</v>
      </c>
      <c r="G37" s="1396"/>
      <c r="H37" s="1397"/>
      <c r="I37" s="1398"/>
      <c r="J37" s="1407"/>
      <c r="K37" s="1400"/>
      <c r="L37" s="1395"/>
      <c r="M37" s="1395"/>
      <c r="N37" s="1389"/>
      <c r="O37" s="1389"/>
      <c r="P37" s="1389"/>
      <c r="Q37" s="1389"/>
      <c r="R37" s="1389"/>
      <c r="S37" s="1389"/>
      <c r="T37" s="1389"/>
      <c r="U37" s="1389"/>
      <c r="V37" s="1389"/>
    </row>
    <row r="38" spans="1:22" customFormat="1" ht="25.5" customHeight="1" x14ac:dyDescent="0.25">
      <c r="A38" s="215">
        <v>2</v>
      </c>
      <c r="B38" s="543" t="s">
        <v>1347</v>
      </c>
      <c r="C38" s="492"/>
      <c r="D38" s="746"/>
      <c r="E38" s="547"/>
      <c r="F38" s="493">
        <v>148773</v>
      </c>
      <c r="G38" s="1396"/>
      <c r="H38" s="1397"/>
      <c r="I38" s="1398"/>
      <c r="J38" s="1407"/>
      <c r="K38" s="1400"/>
      <c r="L38" s="1395"/>
      <c r="M38" s="1395"/>
      <c r="N38" s="1389"/>
      <c r="O38" s="1389"/>
      <c r="P38" s="1389"/>
      <c r="Q38" s="1389"/>
      <c r="R38" s="1389"/>
      <c r="S38" s="1389"/>
      <c r="T38" s="1389"/>
      <c r="U38" s="1389"/>
      <c r="V38" s="1389"/>
    </row>
    <row r="39" spans="1:22" customFormat="1" ht="27.75" customHeight="1" x14ac:dyDescent="0.25">
      <c r="A39" s="465">
        <v>2.1</v>
      </c>
      <c r="B39" s="542" t="s">
        <v>1348</v>
      </c>
      <c r="C39" s="490" t="s">
        <v>47</v>
      </c>
      <c r="D39" s="747" t="s">
        <v>1719</v>
      </c>
      <c r="E39" s="546" t="s">
        <v>1355</v>
      </c>
      <c r="F39" s="467">
        <v>37194</v>
      </c>
      <c r="G39" s="1396"/>
      <c r="H39" s="1397"/>
      <c r="I39" s="1398"/>
      <c r="J39" s="1407"/>
      <c r="K39" s="1400"/>
      <c r="L39" s="1395"/>
      <c r="M39" s="1395"/>
      <c r="N39" s="1389"/>
      <c r="O39" s="1389"/>
      <c r="P39" s="1389"/>
      <c r="Q39" s="1389"/>
      <c r="R39" s="1389"/>
      <c r="S39" s="1389"/>
      <c r="T39" s="1389"/>
      <c r="U39" s="1389"/>
      <c r="V39" s="1389"/>
    </row>
    <row r="40" spans="1:22" customFormat="1" ht="27" customHeight="1" x14ac:dyDescent="0.25">
      <c r="A40" s="465">
        <v>2.2000000000000002</v>
      </c>
      <c r="B40" s="542" t="s">
        <v>1349</v>
      </c>
      <c r="C40" s="490" t="s">
        <v>47</v>
      </c>
      <c r="D40" s="746">
        <v>22</v>
      </c>
      <c r="E40" s="546" t="s">
        <v>1356</v>
      </c>
      <c r="F40" s="467">
        <v>37193</v>
      </c>
      <c r="G40" s="1396"/>
      <c r="H40" s="1397"/>
      <c r="I40" s="1398"/>
      <c r="J40" s="1407"/>
      <c r="K40" s="1400"/>
      <c r="L40" s="1395"/>
      <c r="M40" s="1395"/>
      <c r="N40" s="1389"/>
      <c r="O40" s="1389"/>
      <c r="P40" s="1389"/>
      <c r="Q40" s="1389"/>
      <c r="R40" s="1389"/>
      <c r="S40" s="1389"/>
      <c r="T40" s="1389"/>
      <c r="U40" s="1389"/>
      <c r="V40" s="1389"/>
    </row>
    <row r="41" spans="1:22" customFormat="1" ht="25.5" customHeight="1" x14ac:dyDescent="0.25">
      <c r="A41" s="465">
        <v>2.2999999999999998</v>
      </c>
      <c r="B41" s="544" t="s">
        <v>1350</v>
      </c>
      <c r="C41" s="490" t="s">
        <v>47</v>
      </c>
      <c r="D41" s="746">
        <v>4</v>
      </c>
      <c r="E41" s="548" t="s">
        <v>1356</v>
      </c>
      <c r="F41" s="467">
        <v>37193</v>
      </c>
      <c r="G41" s="1396"/>
      <c r="H41" s="1397"/>
      <c r="I41" s="1398"/>
      <c r="J41" s="1407"/>
      <c r="K41" s="1400"/>
      <c r="L41" s="1395"/>
      <c r="M41" s="1395"/>
      <c r="N41" s="1389"/>
      <c r="O41" s="1389"/>
      <c r="P41" s="1389"/>
      <c r="Q41" s="1389"/>
      <c r="R41" s="1389"/>
      <c r="S41" s="1389"/>
      <c r="T41" s="1389"/>
      <c r="U41" s="1389"/>
      <c r="V41" s="1389"/>
    </row>
    <row r="42" spans="1:22" customFormat="1" ht="25.5" customHeight="1" x14ac:dyDescent="0.25">
      <c r="A42" s="465">
        <v>2.4</v>
      </c>
      <c r="B42" s="542" t="s">
        <v>1351</v>
      </c>
      <c r="C42" s="490" t="s">
        <v>47</v>
      </c>
      <c r="D42" s="746">
        <v>2400</v>
      </c>
      <c r="E42" s="546" t="s">
        <v>557</v>
      </c>
      <c r="F42" s="467">
        <v>37193</v>
      </c>
      <c r="G42" s="1396"/>
      <c r="H42" s="1397"/>
      <c r="I42" s="1398"/>
      <c r="J42" s="1407"/>
      <c r="K42" s="1400"/>
      <c r="L42" s="1395"/>
      <c r="M42" s="1395"/>
      <c r="N42" s="1389"/>
      <c r="O42" s="1389"/>
      <c r="P42" s="1389"/>
      <c r="Q42" s="1389"/>
      <c r="R42" s="1389"/>
      <c r="S42" s="1389"/>
      <c r="T42" s="1389"/>
      <c r="U42" s="1389"/>
      <c r="V42" s="1389"/>
    </row>
    <row r="43" spans="1:22" customFormat="1" ht="25.5" customHeight="1" x14ac:dyDescent="0.25">
      <c r="A43" s="215">
        <v>3</v>
      </c>
      <c r="B43" s="543" t="s">
        <v>1352</v>
      </c>
      <c r="C43" s="492"/>
      <c r="D43" s="746"/>
      <c r="E43" s="547"/>
      <c r="F43" s="191">
        <v>51992</v>
      </c>
      <c r="G43" s="1390"/>
      <c r="H43" s="1397"/>
      <c r="I43" s="1398"/>
      <c r="J43" s="1407"/>
      <c r="K43" s="1400"/>
      <c r="L43" s="1395"/>
      <c r="M43" s="1395"/>
      <c r="N43" s="1389"/>
      <c r="O43" s="1389"/>
      <c r="P43" s="1389"/>
      <c r="Q43" s="1389"/>
      <c r="R43" s="1389"/>
      <c r="S43" s="1389"/>
      <c r="T43" s="1389"/>
      <c r="U43" s="1389"/>
      <c r="V43" s="1389"/>
    </row>
    <row r="44" spans="1:22" customFormat="1" ht="31.5" customHeight="1" x14ac:dyDescent="0.25">
      <c r="A44" s="465">
        <v>3.1</v>
      </c>
      <c r="B44" s="545" t="s">
        <v>1353</v>
      </c>
      <c r="C44" s="490" t="s">
        <v>47</v>
      </c>
      <c r="D44" s="746">
        <v>960</v>
      </c>
      <c r="E44" s="546" t="s">
        <v>1356</v>
      </c>
      <c r="F44" s="482">
        <v>51992</v>
      </c>
      <c r="G44" s="1396"/>
      <c r="H44" s="1397"/>
      <c r="I44" s="1398"/>
      <c r="J44" s="1407"/>
      <c r="K44" s="1400"/>
      <c r="L44" s="1395"/>
      <c r="M44" s="1395"/>
      <c r="N44" s="1389"/>
      <c r="O44" s="1389"/>
      <c r="P44" s="1389"/>
      <c r="Q44" s="1389"/>
      <c r="R44" s="1389"/>
      <c r="S44" s="1389"/>
      <c r="T44" s="1389"/>
      <c r="U44" s="1389"/>
      <c r="V44" s="1389"/>
    </row>
    <row r="45" spans="1:22" customFormat="1" ht="18.75" customHeight="1" x14ac:dyDescent="0.25">
      <c r="A45" s="285"/>
      <c r="B45" s="270" t="s">
        <v>874</v>
      </c>
      <c r="C45" s="96"/>
      <c r="D45" s="748"/>
      <c r="E45" s="179"/>
      <c r="F45" s="74">
        <f>+F46</f>
        <v>144041</v>
      </c>
      <c r="G45" s="1396"/>
      <c r="H45" s="1397"/>
      <c r="I45" s="1398"/>
      <c r="J45" s="1407"/>
      <c r="K45" s="1400"/>
      <c r="L45" s="1395"/>
      <c r="M45" s="1395"/>
      <c r="N45" s="1389"/>
      <c r="O45" s="1389"/>
      <c r="P45" s="1389"/>
      <c r="Q45" s="1389"/>
      <c r="R45" s="1389"/>
      <c r="S45" s="1389"/>
      <c r="T45" s="1389"/>
      <c r="U45" s="1389"/>
      <c r="V45" s="1389"/>
    </row>
    <row r="46" spans="1:22" customFormat="1" ht="18.75" customHeight="1" x14ac:dyDescent="0.25">
      <c r="A46" s="285">
        <v>1</v>
      </c>
      <c r="B46" s="265" t="s">
        <v>510</v>
      </c>
      <c r="C46" s="273" t="s">
        <v>39</v>
      </c>
      <c r="D46" s="27" t="s">
        <v>511</v>
      </c>
      <c r="E46" s="166" t="s">
        <v>247</v>
      </c>
      <c r="F46" s="44">
        <v>144041</v>
      </c>
      <c r="G46" s="1396"/>
      <c r="H46" s="1403"/>
      <c r="I46" s="615"/>
      <c r="J46" s="1405"/>
      <c r="K46" s="1400"/>
      <c r="L46" s="1395"/>
      <c r="M46" s="1395"/>
      <c r="N46" s="1389"/>
      <c r="O46" s="1389"/>
      <c r="P46" s="1389"/>
      <c r="Q46" s="1389"/>
      <c r="R46" s="1389"/>
      <c r="S46" s="1389"/>
      <c r="T46" s="1389"/>
      <c r="U46" s="1389"/>
      <c r="V46" s="1389"/>
    </row>
    <row r="47" spans="1:22" customFormat="1" ht="18.75" customHeight="1" x14ac:dyDescent="0.25">
      <c r="A47" s="130"/>
      <c r="B47" s="97" t="s">
        <v>873</v>
      </c>
      <c r="C47" s="98"/>
      <c r="D47" s="108"/>
      <c r="E47" s="185"/>
      <c r="F47" s="74">
        <f>SUM(F48:F57)</f>
        <v>117496.4</v>
      </c>
      <c r="G47" s="1396"/>
      <c r="H47" s="1403"/>
      <c r="I47" s="615"/>
      <c r="J47" s="1402"/>
      <c r="K47" s="1400"/>
      <c r="L47" s="1395"/>
      <c r="M47" s="1395"/>
      <c r="N47" s="1389"/>
      <c r="O47" s="1389"/>
      <c r="P47" s="1389"/>
      <c r="Q47" s="1389"/>
      <c r="R47" s="1389"/>
      <c r="S47" s="1389"/>
      <c r="T47" s="1389"/>
      <c r="U47" s="1389"/>
      <c r="V47" s="1389"/>
    </row>
    <row r="48" spans="1:22" customFormat="1" ht="25.5" customHeight="1" x14ac:dyDescent="0.25">
      <c r="A48" s="464">
        <v>1</v>
      </c>
      <c r="B48" s="468" t="s">
        <v>512</v>
      </c>
      <c r="C48" s="287" t="s">
        <v>47</v>
      </c>
      <c r="D48" s="109">
        <v>800</v>
      </c>
      <c r="E48" s="186" t="s">
        <v>247</v>
      </c>
      <c r="F48" s="125">
        <v>30789</v>
      </c>
      <c r="G48" s="1396"/>
      <c r="H48" s="1404"/>
      <c r="I48" s="615"/>
      <c r="J48" s="1405"/>
      <c r="K48" s="1400"/>
      <c r="L48" s="1395"/>
      <c r="M48" s="1395"/>
      <c r="N48" s="1389"/>
      <c r="O48" s="1389"/>
      <c r="P48" s="1389"/>
      <c r="Q48" s="1389"/>
      <c r="R48" s="1389"/>
      <c r="S48" s="1389"/>
      <c r="T48" s="1389"/>
      <c r="U48" s="1389"/>
      <c r="V48" s="1389"/>
    </row>
    <row r="49" spans="1:22" customFormat="1" ht="25.5" customHeight="1" x14ac:dyDescent="0.25">
      <c r="A49" s="464">
        <v>2</v>
      </c>
      <c r="B49" s="468" t="s">
        <v>513</v>
      </c>
      <c r="C49" s="287" t="s">
        <v>47</v>
      </c>
      <c r="D49" s="109">
        <v>24</v>
      </c>
      <c r="E49" s="186" t="s">
        <v>514</v>
      </c>
      <c r="F49" s="125">
        <v>4593</v>
      </c>
      <c r="G49" s="1396"/>
      <c r="H49" s="1408"/>
      <c r="I49" s="615"/>
      <c r="J49" s="1402"/>
      <c r="K49" s="1400"/>
      <c r="L49" s="1395"/>
      <c r="M49" s="1395"/>
      <c r="N49" s="1389"/>
      <c r="O49" s="1389"/>
      <c r="P49" s="1389"/>
      <c r="Q49" s="1389"/>
      <c r="R49" s="1389"/>
      <c r="S49" s="1389"/>
      <c r="T49" s="1389"/>
      <c r="U49" s="1389"/>
      <c r="V49" s="1389"/>
    </row>
    <row r="50" spans="1:22" customFormat="1" ht="18.75" customHeight="1" x14ac:dyDescent="0.25">
      <c r="A50" s="464">
        <v>3</v>
      </c>
      <c r="B50" s="468" t="s">
        <v>515</v>
      </c>
      <c r="C50" s="287" t="s">
        <v>47</v>
      </c>
      <c r="D50" s="109">
        <v>30</v>
      </c>
      <c r="E50" s="186" t="s">
        <v>516</v>
      </c>
      <c r="F50" s="125">
        <v>8300</v>
      </c>
      <c r="G50" s="1396"/>
      <c r="H50" s="1408"/>
      <c r="I50" s="615"/>
      <c r="J50" s="1402"/>
      <c r="K50" s="1400"/>
      <c r="L50" s="1395"/>
      <c r="M50" s="1395"/>
      <c r="N50" s="1389"/>
      <c r="O50" s="1389"/>
      <c r="P50" s="1389"/>
      <c r="Q50" s="1389"/>
      <c r="R50" s="1389"/>
      <c r="S50" s="1389"/>
      <c r="T50" s="1389"/>
      <c r="U50" s="1389"/>
      <c r="V50" s="1389"/>
    </row>
    <row r="51" spans="1:22" customFormat="1" ht="18.75" customHeight="1" x14ac:dyDescent="0.25">
      <c r="A51" s="464">
        <v>4</v>
      </c>
      <c r="B51" s="468" t="s">
        <v>517</v>
      </c>
      <c r="C51" s="287" t="s">
        <v>47</v>
      </c>
      <c r="D51" s="109">
        <v>20</v>
      </c>
      <c r="E51" s="186" t="s">
        <v>518</v>
      </c>
      <c r="F51" s="125">
        <v>20000</v>
      </c>
      <c r="G51" s="1396"/>
      <c r="H51" s="1395"/>
      <c r="I51" s="615"/>
      <c r="J51" s="1395"/>
      <c r="K51" s="1395"/>
      <c r="L51" s="1395"/>
      <c r="M51" s="1395"/>
      <c r="N51" s="1389"/>
      <c r="O51" s="1389"/>
      <c r="P51" s="1389"/>
      <c r="Q51" s="1389"/>
      <c r="R51" s="1389"/>
      <c r="S51" s="1389"/>
      <c r="T51" s="1389"/>
      <c r="U51" s="1389"/>
      <c r="V51" s="1389"/>
    </row>
    <row r="52" spans="1:22" customFormat="1" ht="18.75" customHeight="1" x14ac:dyDescent="0.25">
      <c r="A52" s="464">
        <v>5</v>
      </c>
      <c r="B52" s="468" t="s">
        <v>519</v>
      </c>
      <c r="C52" s="287" t="s">
        <v>47</v>
      </c>
      <c r="D52" s="109">
        <v>100</v>
      </c>
      <c r="E52" s="186" t="s">
        <v>520</v>
      </c>
      <c r="F52" s="125">
        <v>7000</v>
      </c>
      <c r="G52" s="1396"/>
      <c r="H52" s="1395"/>
      <c r="I52" s="615"/>
      <c r="J52" s="1395"/>
      <c r="K52" s="1395"/>
      <c r="L52" s="1395"/>
      <c r="M52" s="1395"/>
      <c r="N52" s="1389"/>
      <c r="O52" s="1389"/>
      <c r="P52" s="1389"/>
      <c r="Q52" s="1389"/>
      <c r="R52" s="1389"/>
      <c r="S52" s="1389"/>
      <c r="T52" s="1389"/>
      <c r="U52" s="1389"/>
      <c r="V52" s="1389"/>
    </row>
    <row r="53" spans="1:22" customFormat="1" ht="15" customHeight="1" x14ac:dyDescent="0.25">
      <c r="A53" s="1166">
        <v>6</v>
      </c>
      <c r="B53" s="1345" t="s">
        <v>521</v>
      </c>
      <c r="C53" s="1346" t="s">
        <v>47</v>
      </c>
      <c r="D53" s="109">
        <v>35</v>
      </c>
      <c r="E53" s="186" t="s">
        <v>522</v>
      </c>
      <c r="F53" s="125">
        <v>2300</v>
      </c>
      <c r="G53" s="1396"/>
      <c r="H53" s="1395"/>
      <c r="I53" s="615"/>
      <c r="J53" s="1395"/>
      <c r="K53" s="1395"/>
      <c r="L53" s="1395"/>
      <c r="M53" s="1395"/>
      <c r="N53" s="1389"/>
      <c r="O53" s="1389"/>
      <c r="P53" s="1389"/>
      <c r="Q53" s="1389"/>
      <c r="R53" s="1389"/>
      <c r="S53" s="1389"/>
      <c r="T53" s="1389"/>
      <c r="U53" s="1389"/>
      <c r="V53" s="1389"/>
    </row>
    <row r="54" spans="1:22" customFormat="1" ht="17.25" customHeight="1" x14ac:dyDescent="0.25">
      <c r="A54" s="1166"/>
      <c r="B54" s="1345"/>
      <c r="C54" s="1346"/>
      <c r="D54" s="109">
        <v>43</v>
      </c>
      <c r="E54" s="186" t="s">
        <v>523</v>
      </c>
      <c r="F54" s="125">
        <v>2500</v>
      </c>
      <c r="G54" s="1396"/>
      <c r="H54" s="1395"/>
      <c r="I54" s="615"/>
      <c r="J54" s="1395"/>
      <c r="K54" s="1395"/>
      <c r="L54" s="1395"/>
      <c r="M54" s="1395"/>
      <c r="N54" s="1389"/>
      <c r="O54" s="1389"/>
      <c r="P54" s="1389"/>
      <c r="Q54" s="1389"/>
      <c r="R54" s="1389"/>
      <c r="S54" s="1389"/>
      <c r="T54" s="1389"/>
      <c r="U54" s="1389"/>
      <c r="V54" s="1389"/>
    </row>
    <row r="55" spans="1:22" customFormat="1" ht="17.25" customHeight="1" x14ac:dyDescent="0.25">
      <c r="A55" s="1166"/>
      <c r="B55" s="1345"/>
      <c r="C55" s="1346"/>
      <c r="D55" s="109">
        <v>40</v>
      </c>
      <c r="E55" s="186" t="s">
        <v>524</v>
      </c>
      <c r="F55" s="125">
        <f>3120-201</f>
        <v>2919</v>
      </c>
      <c r="G55" s="1396"/>
      <c r="H55" s="1389"/>
      <c r="I55" s="615"/>
      <c r="J55" s="1389"/>
      <c r="K55" s="1389"/>
      <c r="L55" s="1389"/>
      <c r="M55" s="1389"/>
      <c r="N55" s="1389"/>
      <c r="O55" s="1389"/>
      <c r="P55" s="1389"/>
      <c r="Q55" s="1389"/>
      <c r="R55" s="1389"/>
      <c r="S55" s="1389"/>
      <c r="T55" s="1389"/>
      <c r="U55" s="1389"/>
      <c r="V55" s="1389"/>
    </row>
    <row r="56" spans="1:22" customFormat="1" ht="18.75" customHeight="1" x14ac:dyDescent="0.25">
      <c r="A56" s="494">
        <v>7</v>
      </c>
      <c r="B56" s="192" t="s">
        <v>1118</v>
      </c>
      <c r="C56" s="469"/>
      <c r="D56" s="109">
        <v>1</v>
      </c>
      <c r="E56" s="186" t="s">
        <v>48</v>
      </c>
      <c r="F56" s="316">
        <v>37248</v>
      </c>
      <c r="G56" s="1396"/>
      <c r="H56" s="1389"/>
      <c r="I56" s="615"/>
      <c r="J56" s="1389"/>
      <c r="K56" s="1389"/>
      <c r="L56" s="1389"/>
      <c r="M56" s="1389"/>
      <c r="N56" s="1389"/>
      <c r="O56" s="1389"/>
      <c r="P56" s="1389"/>
      <c r="Q56" s="1389"/>
      <c r="R56" s="1389"/>
      <c r="S56" s="1389"/>
      <c r="T56" s="1389"/>
      <c r="U56" s="1389"/>
      <c r="V56" s="1389"/>
    </row>
    <row r="57" spans="1:22" customFormat="1" ht="18.75" customHeight="1" x14ac:dyDescent="0.25">
      <c r="A57" s="494"/>
      <c r="B57" s="11" t="s">
        <v>1363</v>
      </c>
      <c r="C57" s="469"/>
      <c r="D57" s="109">
        <v>1</v>
      </c>
      <c r="E57" s="186" t="s">
        <v>48</v>
      </c>
      <c r="F57" s="316">
        <f>1247.4+600</f>
        <v>1847.4</v>
      </c>
      <c r="G57" s="1396"/>
      <c r="H57" s="1389"/>
      <c r="I57" s="615"/>
      <c r="J57" s="1389"/>
      <c r="K57" s="1389"/>
      <c r="L57" s="1389"/>
      <c r="M57" s="1389"/>
      <c r="N57" s="1389"/>
      <c r="O57" s="1389"/>
      <c r="P57" s="1389"/>
      <c r="Q57" s="1389"/>
      <c r="R57" s="1389"/>
      <c r="S57" s="1389"/>
      <c r="T57" s="1389"/>
      <c r="U57" s="1389"/>
      <c r="V57" s="1389"/>
    </row>
    <row r="58" spans="1:22" customFormat="1" ht="18.75" customHeight="1" x14ac:dyDescent="0.25">
      <c r="A58" s="131"/>
      <c r="B58" s="101" t="s">
        <v>872</v>
      </c>
      <c r="C58" s="20"/>
      <c r="D58" s="21"/>
      <c r="E58" s="85"/>
      <c r="F58" s="75">
        <f>SUM(F59:F65)</f>
        <v>304917</v>
      </c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</row>
    <row r="59" spans="1:22" customFormat="1" ht="21" customHeight="1" x14ac:dyDescent="0.25">
      <c r="A59" s="475">
        <v>1</v>
      </c>
      <c r="B59" s="476" t="s">
        <v>525</v>
      </c>
      <c r="C59" s="477" t="s">
        <v>39</v>
      </c>
      <c r="D59" s="45" t="s">
        <v>511</v>
      </c>
      <c r="E59" s="159" t="s">
        <v>526</v>
      </c>
      <c r="F59" s="45">
        <v>8952</v>
      </c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</row>
    <row r="60" spans="1:22" customFormat="1" ht="20.25" customHeight="1" x14ac:dyDescent="0.25">
      <c r="A60" s="475">
        <v>2</v>
      </c>
      <c r="B60" s="476" t="s">
        <v>527</v>
      </c>
      <c r="C60" s="477" t="s">
        <v>39</v>
      </c>
      <c r="D60" s="45" t="s">
        <v>511</v>
      </c>
      <c r="E60" s="159" t="s">
        <v>528</v>
      </c>
      <c r="F60" s="45">
        <v>8560</v>
      </c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389"/>
      <c r="V60" s="1389"/>
    </row>
    <row r="61" spans="1:22" customFormat="1" ht="24.75" customHeight="1" x14ac:dyDescent="0.25">
      <c r="A61" s="475">
        <v>3</v>
      </c>
      <c r="B61" s="476" t="s">
        <v>529</v>
      </c>
      <c r="C61" s="477" t="s">
        <v>39</v>
      </c>
      <c r="D61" s="45" t="s">
        <v>511</v>
      </c>
      <c r="E61" s="67" t="s">
        <v>530</v>
      </c>
      <c r="F61" s="45">
        <v>8699</v>
      </c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</row>
    <row r="62" spans="1:22" customFormat="1" ht="18.75" customHeight="1" x14ac:dyDescent="0.25">
      <c r="A62" s="475">
        <v>4</v>
      </c>
      <c r="B62" s="476" t="s">
        <v>531</v>
      </c>
      <c r="C62" s="477" t="s">
        <v>39</v>
      </c>
      <c r="D62" s="45" t="s">
        <v>511</v>
      </c>
      <c r="E62" s="159" t="s">
        <v>532</v>
      </c>
      <c r="F62" s="45">
        <v>34528</v>
      </c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</row>
    <row r="63" spans="1:22" customFormat="1" ht="18.75" customHeight="1" x14ac:dyDescent="0.25">
      <c r="A63" s="475">
        <v>5</v>
      </c>
      <c r="B63" s="476" t="s">
        <v>533</v>
      </c>
      <c r="C63" s="477" t="s">
        <v>39</v>
      </c>
      <c r="D63" s="45" t="s">
        <v>511</v>
      </c>
      <c r="E63" s="159" t="s">
        <v>526</v>
      </c>
      <c r="F63" s="45">
        <v>13877</v>
      </c>
      <c r="G63" s="1389"/>
      <c r="H63" s="1389"/>
      <c r="I63" s="1389"/>
      <c r="J63" s="1389"/>
      <c r="K63" s="1389"/>
      <c r="L63" s="1389"/>
      <c r="M63" s="1389"/>
      <c r="N63" s="1389"/>
      <c r="O63" s="1389"/>
      <c r="P63" s="1389"/>
      <c r="Q63" s="1389"/>
      <c r="R63" s="1389"/>
      <c r="S63" s="1389"/>
      <c r="T63" s="1389"/>
      <c r="U63" s="1389"/>
      <c r="V63" s="1389"/>
    </row>
    <row r="64" spans="1:22" customFormat="1" ht="18.75" customHeight="1" x14ac:dyDescent="0.25">
      <c r="A64" s="475">
        <v>6</v>
      </c>
      <c r="B64" s="476" t="s">
        <v>534</v>
      </c>
      <c r="C64" s="477" t="s">
        <v>39</v>
      </c>
      <c r="D64" s="45" t="s">
        <v>511</v>
      </c>
      <c r="E64" s="159" t="s">
        <v>535</v>
      </c>
      <c r="F64" s="45">
        <v>12377</v>
      </c>
      <c r="G64" s="1389"/>
      <c r="H64" s="1389"/>
      <c r="I64" s="1389"/>
      <c r="J64" s="1389"/>
      <c r="K64" s="1389"/>
      <c r="L64" s="1389"/>
      <c r="M64" s="1389"/>
      <c r="N64" s="1389"/>
      <c r="O64" s="1389"/>
      <c r="P64" s="1389"/>
      <c r="Q64" s="1389"/>
      <c r="R64" s="1389"/>
      <c r="S64" s="1389"/>
      <c r="T64" s="1389"/>
      <c r="U64" s="1389"/>
      <c r="V64" s="1389"/>
    </row>
    <row r="65" spans="1:22" customFormat="1" ht="18.75" customHeight="1" x14ac:dyDescent="0.25">
      <c r="A65" s="475">
        <v>7</v>
      </c>
      <c r="B65" s="476" t="s">
        <v>1341</v>
      </c>
      <c r="C65" s="477" t="s">
        <v>39</v>
      </c>
      <c r="D65" s="45">
        <v>8</v>
      </c>
      <c r="E65" s="159" t="s">
        <v>1121</v>
      </c>
      <c r="F65" s="45">
        <v>217924</v>
      </c>
      <c r="G65" s="1389"/>
      <c r="H65" s="1389"/>
      <c r="I65" s="1389"/>
      <c r="J65" s="1389"/>
      <c r="K65" s="1389"/>
      <c r="L65" s="1389"/>
      <c r="M65" s="1389"/>
      <c r="N65" s="1389"/>
      <c r="O65" s="1389"/>
      <c r="P65" s="1389"/>
      <c r="Q65" s="1389"/>
      <c r="R65" s="1389"/>
      <c r="S65" s="1389"/>
      <c r="T65" s="1389"/>
      <c r="U65" s="1389"/>
      <c r="V65" s="1389"/>
    </row>
    <row r="66" spans="1:22" customFormat="1" ht="18.75" customHeight="1" x14ac:dyDescent="0.25">
      <c r="A66" s="131"/>
      <c r="B66" s="97" t="s">
        <v>871</v>
      </c>
      <c r="C66" s="36"/>
      <c r="D66" s="34"/>
      <c r="E66" s="159"/>
      <c r="F66" s="74">
        <f>SUM(F67:F72)</f>
        <v>84196</v>
      </c>
      <c r="G66" s="1389"/>
      <c r="H66" s="1409"/>
      <c r="I66" s="1389"/>
      <c r="J66" s="1389"/>
      <c r="K66" s="1389"/>
      <c r="L66" s="1389"/>
      <c r="M66" s="1389"/>
      <c r="N66" s="1389"/>
      <c r="O66" s="1389"/>
      <c r="P66" s="1389"/>
      <c r="Q66" s="1389"/>
      <c r="R66" s="1389"/>
      <c r="S66" s="1389"/>
      <c r="T66" s="1389"/>
      <c r="U66" s="1389"/>
      <c r="V66" s="1389"/>
    </row>
    <row r="67" spans="1:22" customFormat="1" ht="18.75" customHeight="1" x14ac:dyDescent="0.25">
      <c r="A67" s="260">
        <v>1</v>
      </c>
      <c r="B67" s="25" t="s">
        <v>536</v>
      </c>
      <c r="C67" s="284" t="s">
        <v>47</v>
      </c>
      <c r="D67" s="45">
        <v>3100</v>
      </c>
      <c r="E67" s="159" t="s">
        <v>312</v>
      </c>
      <c r="F67" s="45">
        <v>24031</v>
      </c>
      <c r="G67" s="1389"/>
      <c r="H67" s="1389"/>
      <c r="I67" s="1389"/>
      <c r="J67" s="1389"/>
      <c r="K67" s="1389"/>
      <c r="L67" s="1389"/>
      <c r="M67" s="1389"/>
      <c r="N67" s="1389"/>
      <c r="O67" s="1389"/>
      <c r="P67" s="1389"/>
      <c r="Q67" s="1389"/>
      <c r="R67" s="1389"/>
      <c r="S67" s="1389"/>
      <c r="T67" s="1389"/>
      <c r="U67" s="1389"/>
      <c r="V67" s="1389"/>
    </row>
    <row r="68" spans="1:22" customFormat="1" ht="18.75" customHeight="1" x14ac:dyDescent="0.25">
      <c r="A68" s="260">
        <v>2</v>
      </c>
      <c r="B68" s="25" t="s">
        <v>537</v>
      </c>
      <c r="C68" s="284" t="s">
        <v>47</v>
      </c>
      <c r="D68" s="70">
        <v>400</v>
      </c>
      <c r="E68" s="159" t="s">
        <v>164</v>
      </c>
      <c r="F68" s="45">
        <v>4033</v>
      </c>
      <c r="G68" s="1389"/>
      <c r="H68" s="1389"/>
      <c r="I68" s="1389"/>
      <c r="J68" s="1389"/>
      <c r="K68" s="1389"/>
      <c r="L68" s="1389"/>
      <c r="M68" s="1389"/>
      <c r="N68" s="1389"/>
      <c r="O68" s="1389"/>
      <c r="P68" s="1389"/>
      <c r="Q68" s="1389"/>
      <c r="R68" s="1389"/>
      <c r="S68" s="1389"/>
      <c r="T68" s="1389"/>
      <c r="U68" s="1389"/>
      <c r="V68" s="1389"/>
    </row>
    <row r="69" spans="1:22" customFormat="1" ht="18.75" customHeight="1" x14ac:dyDescent="0.25">
      <c r="A69" s="260">
        <v>3</v>
      </c>
      <c r="B69" s="25" t="s">
        <v>538</v>
      </c>
      <c r="C69" s="284" t="s">
        <v>47</v>
      </c>
      <c r="D69" s="70">
        <v>3100</v>
      </c>
      <c r="E69" s="159" t="s">
        <v>539</v>
      </c>
      <c r="F69" s="45">
        <v>14033</v>
      </c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</row>
    <row r="70" spans="1:22" customFormat="1" ht="18.75" customHeight="1" x14ac:dyDescent="0.25">
      <c r="A70" s="260">
        <v>4</v>
      </c>
      <c r="B70" s="25" t="s">
        <v>540</v>
      </c>
      <c r="C70" s="284" t="s">
        <v>47</v>
      </c>
      <c r="D70" s="70">
        <v>7000</v>
      </c>
      <c r="E70" s="159" t="s">
        <v>541</v>
      </c>
      <c r="F70" s="45">
        <v>14033</v>
      </c>
      <c r="G70" s="1389"/>
      <c r="H70" s="1389"/>
      <c r="I70" s="1389"/>
      <c r="J70" s="1389"/>
      <c r="K70" s="1389"/>
      <c r="L70" s="1389"/>
      <c r="M70" s="1389"/>
      <c r="N70" s="1389"/>
      <c r="O70" s="1389"/>
      <c r="P70" s="1389"/>
      <c r="Q70" s="1389"/>
      <c r="R70" s="1389"/>
      <c r="S70" s="1389"/>
      <c r="T70" s="1389"/>
      <c r="U70" s="1389"/>
      <c r="V70" s="1389"/>
    </row>
    <row r="71" spans="1:22" customFormat="1" ht="18.75" customHeight="1" x14ac:dyDescent="0.25">
      <c r="A71" s="260">
        <v>5</v>
      </c>
      <c r="B71" s="25" t="s">
        <v>542</v>
      </c>
      <c r="C71" s="284" t="s">
        <v>47</v>
      </c>
      <c r="D71" s="70">
        <v>48</v>
      </c>
      <c r="E71" s="159" t="s">
        <v>284</v>
      </c>
      <c r="F71" s="45">
        <v>14033</v>
      </c>
      <c r="G71" s="1389"/>
      <c r="H71" s="1389"/>
      <c r="I71" s="1389"/>
      <c r="J71" s="1389"/>
      <c r="K71" s="1389"/>
      <c r="L71" s="1389"/>
      <c r="M71" s="1389"/>
      <c r="N71" s="1389"/>
      <c r="O71" s="1389"/>
      <c r="P71" s="1389"/>
      <c r="Q71" s="1389"/>
      <c r="R71" s="1389"/>
      <c r="S71" s="1389"/>
      <c r="T71" s="1389"/>
      <c r="U71" s="1389"/>
      <c r="V71" s="1389"/>
    </row>
    <row r="72" spans="1:22" customFormat="1" ht="18.75" customHeight="1" x14ac:dyDescent="0.25">
      <c r="A72" s="260">
        <v>6</v>
      </c>
      <c r="B72" s="25" t="s">
        <v>543</v>
      </c>
      <c r="C72" s="284" t="s">
        <v>47</v>
      </c>
      <c r="D72" s="70">
        <v>20</v>
      </c>
      <c r="E72" s="159" t="s">
        <v>544</v>
      </c>
      <c r="F72" s="45">
        <v>14033</v>
      </c>
      <c r="G72" s="1389"/>
      <c r="H72" s="1389"/>
      <c r="I72" s="1389"/>
      <c r="J72" s="1389"/>
      <c r="K72" s="1389"/>
      <c r="L72" s="1389"/>
      <c r="M72" s="1389"/>
      <c r="N72" s="1389"/>
      <c r="O72" s="1389"/>
      <c r="P72" s="1389"/>
      <c r="Q72" s="1389"/>
      <c r="R72" s="1389"/>
      <c r="S72" s="1389"/>
      <c r="T72" s="1389"/>
      <c r="U72" s="1389"/>
      <c r="V72" s="1389"/>
    </row>
    <row r="73" spans="1:22" customFormat="1" ht="18.75" customHeight="1" x14ac:dyDescent="0.25">
      <c r="A73" s="1347" t="s">
        <v>869</v>
      </c>
      <c r="B73" s="1348"/>
      <c r="C73" s="284"/>
      <c r="D73" s="70"/>
      <c r="E73" s="159"/>
      <c r="F73" s="74">
        <f>+F74+F76+F86+F92+F112+F131+F133</f>
        <v>10967404.872795707</v>
      </c>
      <c r="G73" s="1389"/>
      <c r="H73" s="1389"/>
      <c r="I73" s="1389"/>
      <c r="J73" s="1389"/>
      <c r="K73" s="1389"/>
      <c r="L73" s="1389"/>
      <c r="M73" s="1389"/>
      <c r="N73" s="1389"/>
      <c r="O73" s="1389"/>
      <c r="P73" s="1389"/>
      <c r="Q73" s="1389"/>
      <c r="R73" s="1389"/>
      <c r="S73" s="1389"/>
      <c r="T73" s="1389"/>
      <c r="U73" s="1389"/>
      <c r="V73" s="1389"/>
    </row>
    <row r="74" spans="1:22" customFormat="1" ht="18.75" customHeight="1" x14ac:dyDescent="0.25">
      <c r="A74" s="102"/>
      <c r="B74" s="63" t="s">
        <v>870</v>
      </c>
      <c r="C74" s="233"/>
      <c r="D74" s="234"/>
      <c r="E74" s="239"/>
      <c r="F74" s="202">
        <f>SUM(F75:F75)</f>
        <v>8183633</v>
      </c>
      <c r="G74" s="1409"/>
      <c r="H74" s="1389"/>
      <c r="I74" s="1389"/>
      <c r="J74" s="1389"/>
      <c r="K74" s="1389"/>
      <c r="L74" s="1389"/>
      <c r="M74" s="1389"/>
      <c r="N74" s="1389"/>
      <c r="O74" s="1389"/>
      <c r="P74" s="1389"/>
      <c r="Q74" s="1389"/>
      <c r="R74" s="1389"/>
      <c r="S74" s="1389"/>
      <c r="T74" s="1389"/>
      <c r="U74" s="1389"/>
      <c r="V74" s="1389"/>
    </row>
    <row r="75" spans="1:22" customFormat="1" ht="18.75" customHeight="1" x14ac:dyDescent="0.25">
      <c r="A75" s="285">
        <v>1</v>
      </c>
      <c r="B75" s="265" t="s">
        <v>545</v>
      </c>
      <c r="C75" s="284" t="s">
        <v>47</v>
      </c>
      <c r="D75" s="21"/>
      <c r="E75" s="84" t="s">
        <v>52</v>
      </c>
      <c r="F75" s="24">
        <f>7983185+200448</f>
        <v>8183633</v>
      </c>
      <c r="G75" s="1389"/>
      <c r="H75" s="1389"/>
      <c r="I75" s="1389"/>
      <c r="J75" s="1389"/>
      <c r="K75" s="1389"/>
      <c r="L75" s="1389"/>
      <c r="M75" s="1389"/>
      <c r="N75" s="1389"/>
      <c r="O75" s="1389"/>
      <c r="P75" s="1389"/>
      <c r="Q75" s="1389"/>
      <c r="R75" s="1389"/>
      <c r="S75" s="1389"/>
      <c r="T75" s="1389"/>
      <c r="U75" s="1389"/>
      <c r="V75" s="1389"/>
    </row>
    <row r="76" spans="1:22" customFormat="1" ht="18.75" customHeight="1" x14ac:dyDescent="0.25">
      <c r="A76" s="102"/>
      <c r="B76" s="63" t="s">
        <v>868</v>
      </c>
      <c r="C76" s="233"/>
      <c r="D76" s="234"/>
      <c r="E76" s="239"/>
      <c r="F76" s="202">
        <f>SUM(F77:F85)</f>
        <v>867890</v>
      </c>
      <c r="G76" s="1409"/>
      <c r="H76" s="1389"/>
      <c r="I76" s="1389"/>
      <c r="J76" s="1389"/>
      <c r="K76" s="1389"/>
      <c r="L76" s="1389"/>
      <c r="M76" s="1389"/>
      <c r="N76" s="1389"/>
      <c r="O76" s="1389"/>
      <c r="P76" s="1389"/>
      <c r="Q76" s="1389"/>
      <c r="R76" s="1389"/>
      <c r="S76" s="1389"/>
      <c r="T76" s="1389"/>
      <c r="U76" s="1389"/>
      <c r="V76" s="1389"/>
    </row>
    <row r="77" spans="1:22" customFormat="1" ht="18.75" customHeight="1" x14ac:dyDescent="0.25">
      <c r="A77" s="260">
        <v>1</v>
      </c>
      <c r="B77" s="261" t="s">
        <v>546</v>
      </c>
      <c r="C77" s="262" t="s">
        <v>47</v>
      </c>
      <c r="D77" s="110">
        <v>4</v>
      </c>
      <c r="E77" s="84" t="s">
        <v>236</v>
      </c>
      <c r="F77" s="269">
        <v>25000</v>
      </c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</row>
    <row r="78" spans="1:22" customFormat="1" ht="18.75" customHeight="1" x14ac:dyDescent="0.25">
      <c r="A78" s="475"/>
      <c r="B78" s="476" t="s">
        <v>1416</v>
      </c>
      <c r="C78" s="477" t="s">
        <v>47</v>
      </c>
      <c r="D78" s="110">
        <v>12</v>
      </c>
      <c r="E78" s="84" t="s">
        <v>1417</v>
      </c>
      <c r="F78" s="479">
        <v>75696</v>
      </c>
      <c r="G78" s="140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</row>
    <row r="79" spans="1:22" customFormat="1" ht="18.75" customHeight="1" x14ac:dyDescent="0.25">
      <c r="A79" s="475"/>
      <c r="B79" s="476" t="s">
        <v>1418</v>
      </c>
      <c r="C79" s="477" t="s">
        <v>47</v>
      </c>
      <c r="D79" s="110">
        <v>12</v>
      </c>
      <c r="E79" s="84" t="s">
        <v>1417</v>
      </c>
      <c r="F79" s="479">
        <v>2495</v>
      </c>
      <c r="G79" s="1389"/>
      <c r="H79" s="1389"/>
      <c r="I79" s="1389"/>
      <c r="J79" s="1389"/>
      <c r="K79" s="1389"/>
      <c r="L79" s="1389"/>
      <c r="M79" s="1389"/>
      <c r="N79" s="1389"/>
      <c r="O79" s="1389"/>
      <c r="P79" s="1389"/>
      <c r="Q79" s="1389"/>
      <c r="R79" s="1389"/>
      <c r="S79" s="1389"/>
      <c r="T79" s="1389"/>
      <c r="U79" s="1389"/>
      <c r="V79" s="1389"/>
    </row>
    <row r="80" spans="1:22" customFormat="1" ht="29.25" customHeight="1" x14ac:dyDescent="0.25">
      <c r="A80" s="260">
        <v>3</v>
      </c>
      <c r="B80" s="261" t="s">
        <v>789</v>
      </c>
      <c r="C80" s="477" t="s">
        <v>47</v>
      </c>
      <c r="D80" s="110">
        <v>4</v>
      </c>
      <c r="E80" s="84" t="s">
        <v>1419</v>
      </c>
      <c r="F80" s="269">
        <v>28621</v>
      </c>
      <c r="G80" s="1389"/>
      <c r="H80" s="1389"/>
      <c r="I80" s="1389"/>
      <c r="J80" s="1389"/>
      <c r="K80" s="1389"/>
      <c r="L80" s="1389"/>
      <c r="M80" s="1389"/>
      <c r="N80" s="1389"/>
      <c r="O80" s="1389"/>
      <c r="P80" s="1389"/>
      <c r="Q80" s="1389"/>
      <c r="R80" s="1389"/>
      <c r="S80" s="1389"/>
      <c r="T80" s="1389"/>
      <c r="U80" s="1389"/>
      <c r="V80" s="1389"/>
    </row>
    <row r="81" spans="1:22" customFormat="1" ht="27.75" customHeight="1" x14ac:dyDescent="0.25">
      <c r="A81" s="475"/>
      <c r="B81" s="261" t="s">
        <v>1415</v>
      </c>
      <c r="C81" s="477" t="s">
        <v>47</v>
      </c>
      <c r="D81" s="110">
        <v>4</v>
      </c>
      <c r="E81" s="84" t="s">
        <v>884</v>
      </c>
      <c r="F81" s="479">
        <v>10500</v>
      </c>
      <c r="G81" s="1389"/>
      <c r="H81" s="1389"/>
      <c r="I81" s="1389"/>
      <c r="J81" s="1389"/>
      <c r="K81" s="1389"/>
      <c r="L81" s="1389"/>
      <c r="M81" s="1389"/>
      <c r="N81" s="1389"/>
      <c r="O81" s="1389"/>
      <c r="P81" s="1389"/>
      <c r="Q81" s="1389"/>
      <c r="R81" s="1389"/>
      <c r="S81" s="1389"/>
      <c r="T81" s="1389"/>
      <c r="U81" s="1389"/>
      <c r="V81" s="1389"/>
    </row>
    <row r="82" spans="1:22" customFormat="1" ht="42.75" customHeight="1" x14ac:dyDescent="0.25">
      <c r="A82" s="260">
        <v>5</v>
      </c>
      <c r="B82" s="261" t="s">
        <v>548</v>
      </c>
      <c r="C82" s="477" t="s">
        <v>47</v>
      </c>
      <c r="D82" s="110">
        <v>4</v>
      </c>
      <c r="E82" s="84" t="s">
        <v>164</v>
      </c>
      <c r="F82" s="269">
        <v>2600</v>
      </c>
      <c r="G82" s="1389"/>
      <c r="H82" s="1389"/>
      <c r="I82" s="1389"/>
      <c r="J82" s="1389"/>
      <c r="K82" s="1389"/>
      <c r="L82" s="1389"/>
      <c r="M82" s="1389"/>
      <c r="N82" s="1389"/>
      <c r="O82" s="1389"/>
      <c r="P82" s="1389"/>
      <c r="Q82" s="1389"/>
      <c r="R82" s="1389"/>
      <c r="S82" s="1389"/>
      <c r="T82" s="1389"/>
      <c r="U82" s="1389"/>
      <c r="V82" s="1389"/>
    </row>
    <row r="83" spans="1:22" customFormat="1" ht="20.25" customHeight="1" x14ac:dyDescent="0.25">
      <c r="A83" s="475"/>
      <c r="B83" s="476" t="s">
        <v>1420</v>
      </c>
      <c r="C83" s="477" t="s">
        <v>47</v>
      </c>
      <c r="D83" s="110">
        <v>12</v>
      </c>
      <c r="E83" s="84" t="s">
        <v>164</v>
      </c>
      <c r="F83" s="479">
        <v>2600</v>
      </c>
      <c r="G83" s="1389"/>
      <c r="H83" s="1389"/>
      <c r="I83" s="1389"/>
      <c r="J83" s="1389"/>
      <c r="K83" s="1389"/>
      <c r="L83" s="1389"/>
      <c r="M83" s="1389"/>
      <c r="N83" s="1389"/>
      <c r="O83" s="1389"/>
      <c r="P83" s="1389"/>
      <c r="Q83" s="1389"/>
      <c r="R83" s="1389"/>
      <c r="S83" s="1389"/>
      <c r="T83" s="1389"/>
      <c r="U83" s="1389"/>
      <c r="V83" s="1389"/>
    </row>
    <row r="84" spans="1:22" customFormat="1" ht="27" customHeight="1" x14ac:dyDescent="0.25">
      <c r="A84" s="475"/>
      <c r="B84" s="476" t="s">
        <v>1421</v>
      </c>
      <c r="C84" s="477" t="s">
        <v>47</v>
      </c>
      <c r="D84" s="110">
        <v>6</v>
      </c>
      <c r="E84" s="84" t="s">
        <v>884</v>
      </c>
      <c r="F84" s="479">
        <v>4608</v>
      </c>
      <c r="G84" s="1389"/>
      <c r="H84" s="1389"/>
      <c r="I84" s="1389"/>
      <c r="J84" s="1389"/>
      <c r="K84" s="1389"/>
      <c r="L84" s="1389"/>
      <c r="M84" s="1389"/>
      <c r="N84" s="1389"/>
      <c r="O84" s="1389"/>
      <c r="P84" s="1389"/>
      <c r="Q84" s="1389"/>
      <c r="R84" s="1389"/>
      <c r="S84" s="1389"/>
      <c r="T84" s="1389"/>
      <c r="U84" s="1389"/>
      <c r="V84" s="1389"/>
    </row>
    <row r="85" spans="1:22" customFormat="1" ht="22.5" customHeight="1" x14ac:dyDescent="0.25">
      <c r="A85" s="260">
        <v>2</v>
      </c>
      <c r="B85" s="476" t="s">
        <v>549</v>
      </c>
      <c r="C85" s="477" t="s">
        <v>47</v>
      </c>
      <c r="D85" s="110">
        <v>65</v>
      </c>
      <c r="E85" s="84" t="s">
        <v>547</v>
      </c>
      <c r="F85" s="269">
        <v>715770</v>
      </c>
      <c r="G85" s="1389"/>
      <c r="H85" s="1389"/>
      <c r="I85" s="1389"/>
      <c r="J85" s="1389"/>
      <c r="K85" s="1389"/>
      <c r="L85" s="1389"/>
      <c r="M85" s="1389"/>
      <c r="N85" s="1389"/>
      <c r="O85" s="1389"/>
      <c r="P85" s="1389"/>
      <c r="Q85" s="1389"/>
      <c r="R85" s="1389"/>
      <c r="S85" s="1389"/>
      <c r="T85" s="1389"/>
      <c r="U85" s="1389"/>
      <c r="V85" s="1389"/>
    </row>
    <row r="86" spans="1:22" customFormat="1" ht="18.75" customHeight="1" x14ac:dyDescent="0.25">
      <c r="A86" s="12"/>
      <c r="B86" s="225" t="s">
        <v>867</v>
      </c>
      <c r="C86" s="247"/>
      <c r="D86" s="248"/>
      <c r="E86" s="249"/>
      <c r="F86" s="241">
        <f>SUM(F87:F91)</f>
        <v>211693</v>
      </c>
      <c r="G86" s="1409"/>
      <c r="H86" s="1389"/>
      <c r="I86" s="1389"/>
      <c r="J86" s="1389"/>
      <c r="K86" s="1389"/>
      <c r="L86" s="1389"/>
      <c r="M86" s="1389"/>
      <c r="N86" s="1389"/>
      <c r="O86" s="1389"/>
      <c r="P86" s="1389"/>
      <c r="Q86" s="1389"/>
      <c r="R86" s="1389"/>
      <c r="S86" s="1389"/>
      <c r="T86" s="1389"/>
      <c r="U86" s="1389"/>
      <c r="V86" s="1389"/>
    </row>
    <row r="87" spans="1:22" customFormat="1" ht="69.75" customHeight="1" x14ac:dyDescent="0.25">
      <c r="A87" s="260">
        <v>1</v>
      </c>
      <c r="B87" s="261" t="s">
        <v>779</v>
      </c>
      <c r="C87" s="262" t="s">
        <v>47</v>
      </c>
      <c r="D87" s="110">
        <v>12</v>
      </c>
      <c r="E87" s="84" t="s">
        <v>247</v>
      </c>
      <c r="F87" s="686">
        <v>120903</v>
      </c>
      <c r="G87" s="1389"/>
      <c r="H87" s="1389"/>
      <c r="I87" s="1389"/>
      <c r="J87" s="1389"/>
      <c r="K87" s="1389"/>
      <c r="L87" s="1389"/>
      <c r="M87" s="1389"/>
      <c r="N87" s="1389"/>
      <c r="O87" s="1389"/>
      <c r="P87" s="1389"/>
      <c r="Q87" s="1389"/>
      <c r="R87" s="1389"/>
      <c r="S87" s="1389"/>
      <c r="T87" s="1389"/>
      <c r="U87" s="1389"/>
      <c r="V87" s="1389"/>
    </row>
    <row r="88" spans="1:22" customFormat="1" ht="25.5" customHeight="1" x14ac:dyDescent="0.25">
      <c r="A88" s="260">
        <v>2</v>
      </c>
      <c r="B88" s="261" t="s">
        <v>550</v>
      </c>
      <c r="C88" s="262" t="s">
        <v>47</v>
      </c>
      <c r="D88" s="110">
        <v>12</v>
      </c>
      <c r="E88" s="84" t="s">
        <v>247</v>
      </c>
      <c r="F88" s="126">
        <v>2500</v>
      </c>
      <c r="G88" s="1389"/>
      <c r="H88" s="1389"/>
      <c r="I88" s="1389"/>
      <c r="J88" s="1389"/>
      <c r="K88" s="1389"/>
      <c r="L88" s="1389"/>
      <c r="M88" s="1389"/>
      <c r="N88" s="1389"/>
      <c r="O88" s="1389"/>
      <c r="P88" s="1389"/>
      <c r="Q88" s="1389"/>
      <c r="R88" s="1389"/>
      <c r="S88" s="1389"/>
      <c r="T88" s="1389"/>
      <c r="U88" s="1389"/>
      <c r="V88" s="1389"/>
    </row>
    <row r="89" spans="1:22" customFormat="1" ht="18.75" customHeight="1" x14ac:dyDescent="0.25">
      <c r="A89" s="260">
        <v>3</v>
      </c>
      <c r="B89" s="261" t="s">
        <v>551</v>
      </c>
      <c r="C89" s="262" t="s">
        <v>47</v>
      </c>
      <c r="D89" s="110">
        <v>12</v>
      </c>
      <c r="E89" s="84" t="s">
        <v>247</v>
      </c>
      <c r="F89" s="126">
        <v>63900</v>
      </c>
      <c r="G89" s="1389"/>
      <c r="H89" s="1389"/>
      <c r="I89" s="1389"/>
      <c r="J89" s="1389"/>
      <c r="K89" s="1389"/>
      <c r="L89" s="1389"/>
      <c r="M89" s="1389"/>
      <c r="N89" s="1389"/>
      <c r="O89" s="1389"/>
      <c r="P89" s="1389"/>
      <c r="Q89" s="1389"/>
      <c r="R89" s="1389"/>
      <c r="S89" s="1389"/>
      <c r="T89" s="1389"/>
      <c r="U89" s="1389"/>
      <c r="V89" s="1389"/>
    </row>
    <row r="90" spans="1:22" customFormat="1" ht="18.75" customHeight="1" x14ac:dyDescent="0.25">
      <c r="A90" s="260">
        <v>4</v>
      </c>
      <c r="B90" s="261" t="s">
        <v>552</v>
      </c>
      <c r="C90" s="262" t="s">
        <v>47</v>
      </c>
      <c r="D90" s="110">
        <v>12</v>
      </c>
      <c r="E90" s="84" t="s">
        <v>247</v>
      </c>
      <c r="F90" s="126">
        <v>3694</v>
      </c>
      <c r="G90" s="1389"/>
      <c r="H90" s="1389"/>
      <c r="I90" s="1389"/>
      <c r="J90" s="1389"/>
      <c r="K90" s="1389"/>
      <c r="L90" s="1389"/>
      <c r="M90" s="1389"/>
      <c r="N90" s="1389"/>
      <c r="O90" s="1389"/>
      <c r="P90" s="1389"/>
      <c r="Q90" s="1389"/>
      <c r="R90" s="1389"/>
      <c r="S90" s="1389"/>
      <c r="T90" s="1389"/>
      <c r="U90" s="1389"/>
      <c r="V90" s="1389"/>
    </row>
    <row r="91" spans="1:22" customFormat="1" ht="18.75" customHeight="1" x14ac:dyDescent="0.25">
      <c r="A91" s="260">
        <v>5</v>
      </c>
      <c r="B91" s="261" t="s">
        <v>553</v>
      </c>
      <c r="C91" s="262" t="s">
        <v>47</v>
      </c>
      <c r="D91" s="110">
        <v>24</v>
      </c>
      <c r="E91" s="84" t="s">
        <v>247</v>
      </c>
      <c r="F91" s="126">
        <v>20696</v>
      </c>
      <c r="G91" s="1389"/>
      <c r="H91" s="1389"/>
      <c r="I91" s="1389"/>
      <c r="J91" s="1389"/>
      <c r="K91" s="1389"/>
      <c r="L91" s="1389"/>
      <c r="M91" s="1389"/>
      <c r="N91" s="1389"/>
      <c r="O91" s="1389"/>
      <c r="P91" s="1389"/>
      <c r="Q91" s="1389"/>
      <c r="R91" s="1389"/>
      <c r="S91" s="1389"/>
      <c r="T91" s="1389"/>
      <c r="U91" s="1389"/>
      <c r="V91" s="1389"/>
    </row>
    <row r="92" spans="1:22" customFormat="1" ht="18.75" customHeight="1" x14ac:dyDescent="0.25">
      <c r="A92" s="12"/>
      <c r="B92" s="225" t="s">
        <v>866</v>
      </c>
      <c r="C92" s="233"/>
      <c r="D92" s="234"/>
      <c r="E92" s="239">
        <v>208330</v>
      </c>
      <c r="F92" s="202">
        <f>SUM(F93:F111)</f>
        <v>208330</v>
      </c>
      <c r="G92" s="1389"/>
      <c r="H92" s="1409"/>
      <c r="I92" s="1389"/>
      <c r="J92" s="1389"/>
      <c r="K92" s="1389"/>
      <c r="L92" s="1389"/>
      <c r="M92" s="1389"/>
      <c r="N92" s="1389"/>
      <c r="O92" s="1389"/>
      <c r="P92" s="1389"/>
      <c r="Q92" s="1389"/>
      <c r="R92" s="1389"/>
      <c r="S92" s="1389"/>
      <c r="T92" s="1389"/>
      <c r="U92" s="1389"/>
      <c r="V92" s="1389"/>
    </row>
    <row r="93" spans="1:22" customFormat="1" ht="18.75" customHeight="1" x14ac:dyDescent="0.25">
      <c r="A93" s="260">
        <v>1</v>
      </c>
      <c r="B93" s="25" t="s">
        <v>554</v>
      </c>
      <c r="C93" s="262" t="s">
        <v>47</v>
      </c>
      <c r="D93" s="34">
        <v>180</v>
      </c>
      <c r="E93" s="159" t="s">
        <v>555</v>
      </c>
      <c r="F93" s="77">
        <v>3730</v>
      </c>
      <c r="G93" s="1389"/>
      <c r="H93" s="1389"/>
      <c r="I93" s="1389"/>
      <c r="J93" s="1389"/>
      <c r="K93" s="1389"/>
      <c r="L93" s="1389"/>
      <c r="M93" s="1389"/>
      <c r="N93" s="1389"/>
      <c r="O93" s="1389"/>
      <c r="P93" s="1389"/>
      <c r="Q93" s="1389"/>
      <c r="R93" s="1389"/>
      <c r="S93" s="1389"/>
      <c r="T93" s="1389"/>
      <c r="U93" s="1389"/>
      <c r="V93" s="1389"/>
    </row>
    <row r="94" spans="1:22" customFormat="1" ht="18.75" customHeight="1" x14ac:dyDescent="0.25">
      <c r="A94" s="260">
        <v>2</v>
      </c>
      <c r="B94" s="25" t="s">
        <v>556</v>
      </c>
      <c r="C94" s="262" t="s">
        <v>47</v>
      </c>
      <c r="D94" s="282">
        <v>180</v>
      </c>
      <c r="E94" s="159" t="s">
        <v>557</v>
      </c>
      <c r="F94" s="77">
        <v>4500</v>
      </c>
      <c r="G94" s="1389"/>
      <c r="H94" s="1389"/>
      <c r="I94" s="1389"/>
      <c r="J94" s="1389"/>
      <c r="K94" s="1389"/>
      <c r="L94" s="1389"/>
      <c r="M94" s="1389"/>
      <c r="N94" s="1389"/>
      <c r="O94" s="1389"/>
      <c r="P94" s="1389"/>
      <c r="Q94" s="1389"/>
      <c r="R94" s="1389"/>
      <c r="S94" s="1389"/>
      <c r="T94" s="1389"/>
      <c r="U94" s="1389"/>
      <c r="V94" s="1389"/>
    </row>
    <row r="95" spans="1:22" customFormat="1" ht="18.75" customHeight="1" x14ac:dyDescent="0.25">
      <c r="A95" s="260">
        <v>3</v>
      </c>
      <c r="B95" s="25" t="s">
        <v>558</v>
      </c>
      <c r="C95" s="262" t="s">
        <v>47</v>
      </c>
      <c r="D95" s="282">
        <v>13000</v>
      </c>
      <c r="E95" s="159" t="s">
        <v>559</v>
      </c>
      <c r="F95" s="77">
        <v>13734</v>
      </c>
      <c r="G95" s="1389"/>
      <c r="H95" s="1389"/>
      <c r="I95" s="1389"/>
      <c r="J95" s="1389"/>
      <c r="K95" s="1389"/>
      <c r="L95" s="1389"/>
      <c r="M95" s="1389"/>
      <c r="N95" s="1389"/>
      <c r="O95" s="1389"/>
      <c r="P95" s="1389"/>
      <c r="Q95" s="1389"/>
      <c r="R95" s="1389"/>
      <c r="S95" s="1389"/>
      <c r="T95" s="1389"/>
      <c r="U95" s="1389"/>
      <c r="V95" s="1389"/>
    </row>
    <row r="96" spans="1:22" customFormat="1" ht="18.75" customHeight="1" x14ac:dyDescent="0.25">
      <c r="A96" s="260">
        <v>4</v>
      </c>
      <c r="B96" s="25" t="s">
        <v>560</v>
      </c>
      <c r="C96" s="262" t="s">
        <v>47</v>
      </c>
      <c r="D96" s="282">
        <v>5000</v>
      </c>
      <c r="E96" s="159" t="s">
        <v>561</v>
      </c>
      <c r="F96" s="77">
        <v>3734</v>
      </c>
      <c r="G96" s="1389"/>
      <c r="H96" s="1389"/>
      <c r="I96" s="1389"/>
      <c r="J96" s="1389"/>
      <c r="K96" s="1389"/>
      <c r="L96" s="1389"/>
      <c r="M96" s="1389"/>
      <c r="N96" s="1389"/>
      <c r="O96" s="1389"/>
      <c r="P96" s="1389"/>
      <c r="Q96" s="1389"/>
      <c r="R96" s="1389"/>
      <c r="S96" s="1389"/>
      <c r="T96" s="1389"/>
      <c r="U96" s="1389"/>
      <c r="V96" s="1389"/>
    </row>
    <row r="97" spans="1:22" customFormat="1" ht="18.75" customHeight="1" x14ac:dyDescent="0.25">
      <c r="A97" s="260">
        <v>5</v>
      </c>
      <c r="B97" s="25" t="s">
        <v>562</v>
      </c>
      <c r="C97" s="262" t="s">
        <v>47</v>
      </c>
      <c r="D97" s="282">
        <v>400</v>
      </c>
      <c r="E97" s="159" t="s">
        <v>563</v>
      </c>
      <c r="F97" s="77">
        <v>4734</v>
      </c>
      <c r="G97" s="1389"/>
      <c r="H97" s="1389"/>
      <c r="I97" s="1389"/>
      <c r="J97" s="1389"/>
      <c r="K97" s="1389"/>
      <c r="L97" s="1389"/>
      <c r="M97" s="1389"/>
      <c r="N97" s="1389"/>
      <c r="O97" s="1389"/>
      <c r="P97" s="1389"/>
      <c r="Q97" s="1389"/>
      <c r="R97" s="1389"/>
      <c r="S97" s="1389"/>
      <c r="T97" s="1389"/>
      <c r="U97" s="1389"/>
      <c r="V97" s="1389"/>
    </row>
    <row r="98" spans="1:22" customFormat="1" ht="18.75" customHeight="1" x14ac:dyDescent="0.25">
      <c r="A98" s="260">
        <v>6</v>
      </c>
      <c r="B98" s="25" t="s">
        <v>564</v>
      </c>
      <c r="C98" s="262" t="s">
        <v>47</v>
      </c>
      <c r="D98" s="282">
        <v>1000</v>
      </c>
      <c r="E98" s="159" t="s">
        <v>559</v>
      </c>
      <c r="F98" s="77">
        <v>4734</v>
      </c>
      <c r="G98" s="1389"/>
      <c r="H98" s="1389"/>
      <c r="I98" s="1389"/>
      <c r="J98" s="1389"/>
      <c r="K98" s="1389"/>
      <c r="L98" s="1389"/>
      <c r="M98" s="1389"/>
      <c r="N98" s="1389"/>
      <c r="O98" s="1389"/>
      <c r="P98" s="1389"/>
      <c r="Q98" s="1389"/>
      <c r="R98" s="1389"/>
      <c r="S98" s="1389"/>
      <c r="T98" s="1389"/>
      <c r="U98" s="1389"/>
      <c r="V98" s="1389"/>
    </row>
    <row r="99" spans="1:22" customFormat="1" ht="18.75" customHeight="1" x14ac:dyDescent="0.25">
      <c r="A99" s="260">
        <v>7</v>
      </c>
      <c r="B99" s="25" t="s">
        <v>565</v>
      </c>
      <c r="C99" s="262" t="s">
        <v>47</v>
      </c>
      <c r="D99" s="282">
        <v>24</v>
      </c>
      <c r="E99" s="159" t="s">
        <v>248</v>
      </c>
      <c r="F99" s="77">
        <v>4734</v>
      </c>
      <c r="G99" s="1389"/>
      <c r="H99" s="1389"/>
      <c r="I99" s="1389"/>
      <c r="J99" s="1389"/>
      <c r="K99" s="1389"/>
      <c r="L99" s="1389"/>
      <c r="M99" s="1389"/>
      <c r="N99" s="1389"/>
      <c r="O99" s="1389"/>
      <c r="P99" s="1389"/>
      <c r="Q99" s="1389"/>
      <c r="R99" s="1389"/>
      <c r="S99" s="1389"/>
      <c r="T99" s="1389"/>
      <c r="U99" s="1389"/>
      <c r="V99" s="1389"/>
    </row>
    <row r="100" spans="1:22" customFormat="1" ht="18.75" customHeight="1" x14ac:dyDescent="0.25">
      <c r="A100" s="260">
        <v>8</v>
      </c>
      <c r="B100" s="25" t="s">
        <v>566</v>
      </c>
      <c r="C100" s="262" t="s">
        <v>47</v>
      </c>
      <c r="D100" s="282">
        <v>12</v>
      </c>
      <c r="E100" s="159" t="s">
        <v>248</v>
      </c>
      <c r="F100" s="77">
        <v>3734</v>
      </c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</row>
    <row r="101" spans="1:22" customFormat="1" ht="18.75" customHeight="1" x14ac:dyDescent="0.25">
      <c r="A101" s="260">
        <v>6</v>
      </c>
      <c r="B101" s="25" t="s">
        <v>567</v>
      </c>
      <c r="C101" s="262" t="s">
        <v>47</v>
      </c>
      <c r="D101" s="282">
        <v>100</v>
      </c>
      <c r="E101" s="159" t="s">
        <v>248</v>
      </c>
      <c r="F101" s="77">
        <v>4634</v>
      </c>
      <c r="G101" s="1389"/>
      <c r="H101" s="1389"/>
      <c r="I101" s="1389"/>
      <c r="J101" s="1389"/>
      <c r="K101" s="1389"/>
      <c r="L101" s="1389"/>
      <c r="M101" s="1389"/>
      <c r="N101" s="1389"/>
      <c r="O101" s="1389"/>
      <c r="P101" s="1389"/>
      <c r="Q101" s="1389"/>
      <c r="R101" s="1389"/>
      <c r="S101" s="1389"/>
      <c r="T101" s="1389"/>
      <c r="U101" s="1389"/>
      <c r="V101" s="1389"/>
    </row>
    <row r="102" spans="1:22" customFormat="1" ht="18.75" customHeight="1" x14ac:dyDescent="0.25">
      <c r="A102" s="260">
        <v>10</v>
      </c>
      <c r="B102" s="25" t="s">
        <v>568</v>
      </c>
      <c r="C102" s="262" t="s">
        <v>47</v>
      </c>
      <c r="D102" s="282">
        <v>400</v>
      </c>
      <c r="E102" s="159" t="s">
        <v>569</v>
      </c>
      <c r="F102" s="77">
        <v>3634</v>
      </c>
      <c r="G102" s="1389"/>
      <c r="H102" s="1389"/>
      <c r="I102" s="1389"/>
      <c r="J102" s="1389"/>
      <c r="K102" s="1389"/>
      <c r="L102" s="1389"/>
      <c r="M102" s="1389"/>
      <c r="N102" s="1389"/>
      <c r="O102" s="1389"/>
      <c r="P102" s="1389"/>
      <c r="Q102" s="1389"/>
      <c r="R102" s="1389"/>
      <c r="S102" s="1389"/>
      <c r="T102" s="1389"/>
      <c r="U102" s="1389"/>
      <c r="V102" s="1389"/>
    </row>
    <row r="103" spans="1:22" customFormat="1" ht="18.75" customHeight="1" x14ac:dyDescent="0.25">
      <c r="A103" s="260">
        <v>11</v>
      </c>
      <c r="B103" s="25" t="s">
        <v>570</v>
      </c>
      <c r="C103" s="262" t="s">
        <v>47</v>
      </c>
      <c r="D103" s="282">
        <v>12</v>
      </c>
      <c r="E103" s="159" t="s">
        <v>571</v>
      </c>
      <c r="F103" s="77">
        <v>4734</v>
      </c>
      <c r="G103" s="1389"/>
      <c r="H103" s="1389"/>
      <c r="I103" s="1389"/>
      <c r="J103" s="1389"/>
      <c r="K103" s="1389"/>
      <c r="L103" s="1389"/>
      <c r="M103" s="1389"/>
      <c r="N103" s="1389"/>
      <c r="O103" s="1389"/>
      <c r="P103" s="1389"/>
      <c r="Q103" s="1389"/>
      <c r="R103" s="1389"/>
      <c r="S103" s="1389"/>
      <c r="T103" s="1389"/>
      <c r="U103" s="1389"/>
      <c r="V103" s="1389"/>
    </row>
    <row r="104" spans="1:22" customFormat="1" ht="18.75" customHeight="1" x14ac:dyDescent="0.25">
      <c r="A104" s="260">
        <v>12</v>
      </c>
      <c r="B104" s="25" t="s">
        <v>572</v>
      </c>
      <c r="C104" s="262" t="s">
        <v>47</v>
      </c>
      <c r="D104" s="282">
        <v>12</v>
      </c>
      <c r="E104" s="159" t="s">
        <v>571</v>
      </c>
      <c r="F104" s="77">
        <v>4734</v>
      </c>
      <c r="G104" s="1389"/>
      <c r="H104" s="1389"/>
      <c r="I104" s="1389"/>
      <c r="J104" s="1389"/>
      <c r="K104" s="1389"/>
      <c r="L104" s="1389"/>
      <c r="M104" s="1389"/>
      <c r="N104" s="1389"/>
      <c r="O104" s="1389"/>
      <c r="P104" s="1389"/>
      <c r="Q104" s="1389"/>
      <c r="R104" s="1389"/>
      <c r="S104" s="1389"/>
      <c r="T104" s="1389"/>
      <c r="U104" s="1389"/>
      <c r="V104" s="1389"/>
    </row>
    <row r="105" spans="1:22" customFormat="1" ht="18.75" customHeight="1" x14ac:dyDescent="0.25">
      <c r="A105" s="260">
        <v>13</v>
      </c>
      <c r="B105" s="25" t="s">
        <v>573</v>
      </c>
      <c r="C105" s="262" t="s">
        <v>47</v>
      </c>
      <c r="D105" s="282">
        <v>144</v>
      </c>
      <c r="E105" s="159" t="s">
        <v>571</v>
      </c>
      <c r="F105" s="77">
        <v>5634</v>
      </c>
      <c r="G105" s="1389"/>
      <c r="H105" s="1389"/>
      <c r="I105" s="1389"/>
      <c r="J105" s="1389"/>
      <c r="K105" s="1389"/>
      <c r="L105" s="1389"/>
      <c r="M105" s="1389"/>
      <c r="N105" s="1389"/>
      <c r="O105" s="1389"/>
      <c r="P105" s="1389"/>
      <c r="Q105" s="1389"/>
      <c r="R105" s="1389"/>
      <c r="S105" s="1389"/>
      <c r="T105" s="1389"/>
      <c r="U105" s="1389"/>
      <c r="V105" s="1389"/>
    </row>
    <row r="106" spans="1:22" customFormat="1" ht="18.75" customHeight="1" x14ac:dyDescent="0.25">
      <c r="A106" s="260">
        <v>14</v>
      </c>
      <c r="B106" s="25" t="s">
        <v>574</v>
      </c>
      <c r="C106" s="262" t="s">
        <v>47</v>
      </c>
      <c r="D106" s="282">
        <v>15</v>
      </c>
      <c r="E106" s="159" t="s">
        <v>575</v>
      </c>
      <c r="F106" s="77">
        <v>3734</v>
      </c>
      <c r="G106" s="1389"/>
      <c r="H106" s="1389"/>
      <c r="I106" s="1389"/>
      <c r="J106" s="1389"/>
      <c r="K106" s="1389"/>
      <c r="L106" s="1389"/>
      <c r="M106" s="1389"/>
      <c r="N106" s="1389"/>
      <c r="O106" s="1389"/>
      <c r="P106" s="1389"/>
      <c r="Q106" s="1389"/>
      <c r="R106" s="1389"/>
      <c r="S106" s="1389"/>
      <c r="T106" s="1389"/>
      <c r="U106" s="1389"/>
      <c r="V106" s="1389"/>
    </row>
    <row r="107" spans="1:22" customFormat="1" ht="18.75" customHeight="1" x14ac:dyDescent="0.25">
      <c r="A107" s="260">
        <v>15</v>
      </c>
      <c r="B107" s="25" t="s">
        <v>576</v>
      </c>
      <c r="C107" s="262" t="s">
        <v>47</v>
      </c>
      <c r="D107" s="282">
        <v>2</v>
      </c>
      <c r="E107" s="159" t="s">
        <v>577</v>
      </c>
      <c r="F107" s="77">
        <v>3634</v>
      </c>
      <c r="G107" s="1389"/>
      <c r="H107" s="1389"/>
      <c r="I107" s="1389"/>
      <c r="J107" s="1389"/>
      <c r="K107" s="1389"/>
      <c r="L107" s="1389"/>
      <c r="M107" s="1389"/>
      <c r="N107" s="1389"/>
      <c r="O107" s="1389"/>
      <c r="P107" s="1389"/>
      <c r="Q107" s="1389"/>
      <c r="R107" s="1389"/>
      <c r="S107" s="1389"/>
      <c r="T107" s="1389"/>
      <c r="U107" s="1389"/>
      <c r="V107" s="1389"/>
    </row>
    <row r="108" spans="1:22" customFormat="1" ht="18.75" customHeight="1" x14ac:dyDescent="0.25">
      <c r="A108" s="260">
        <v>16</v>
      </c>
      <c r="B108" s="25" t="s">
        <v>578</v>
      </c>
      <c r="C108" s="262" t="s">
        <v>47</v>
      </c>
      <c r="D108" s="282">
        <v>1</v>
      </c>
      <c r="E108" s="159" t="s">
        <v>579</v>
      </c>
      <c r="F108" s="77">
        <v>3734</v>
      </c>
      <c r="G108" s="1389"/>
      <c r="H108" s="1389"/>
      <c r="I108" s="1389"/>
      <c r="J108" s="1389"/>
      <c r="K108" s="1389"/>
      <c r="L108" s="1389"/>
      <c r="M108" s="1389"/>
      <c r="N108" s="1389"/>
      <c r="O108" s="1389"/>
      <c r="P108" s="1389"/>
      <c r="Q108" s="1389"/>
      <c r="R108" s="1389"/>
      <c r="S108" s="1389"/>
      <c r="T108" s="1389"/>
      <c r="U108" s="1389"/>
      <c r="V108" s="1389"/>
    </row>
    <row r="109" spans="1:22" customFormat="1" ht="18.75" customHeight="1" x14ac:dyDescent="0.25">
      <c r="A109" s="260">
        <v>17</v>
      </c>
      <c r="B109" s="25" t="s">
        <v>580</v>
      </c>
      <c r="C109" s="262" t="s">
        <v>47</v>
      </c>
      <c r="D109" s="282">
        <v>2</v>
      </c>
      <c r="E109" s="159" t="s">
        <v>83</v>
      </c>
      <c r="F109" s="77">
        <v>3634</v>
      </c>
      <c r="G109" s="1389"/>
      <c r="H109" s="1389"/>
      <c r="I109" s="1389"/>
      <c r="J109" s="1389"/>
      <c r="K109" s="1389"/>
      <c r="L109" s="1389"/>
      <c r="M109" s="1389"/>
      <c r="N109" s="1389"/>
      <c r="O109" s="1389"/>
      <c r="P109" s="1389"/>
      <c r="Q109" s="1389"/>
      <c r="R109" s="1389"/>
      <c r="S109" s="1389"/>
      <c r="T109" s="1389"/>
      <c r="U109" s="1389"/>
      <c r="V109" s="1389"/>
    </row>
    <row r="110" spans="1:22" customFormat="1" ht="18.75" customHeight="1" x14ac:dyDescent="0.25">
      <c r="A110" s="260">
        <v>18</v>
      </c>
      <c r="B110" s="25" t="s">
        <v>581</v>
      </c>
      <c r="C110" s="262" t="s">
        <v>47</v>
      </c>
      <c r="D110" s="282">
        <v>1</v>
      </c>
      <c r="E110" s="159" t="s">
        <v>582</v>
      </c>
      <c r="F110" s="77">
        <v>3634</v>
      </c>
      <c r="G110" s="1389"/>
      <c r="H110" s="1389"/>
      <c r="I110" s="1389"/>
      <c r="J110" s="1389"/>
      <c r="K110" s="1389"/>
      <c r="L110" s="1389"/>
      <c r="M110" s="1389"/>
      <c r="N110" s="1389"/>
      <c r="O110" s="1389"/>
      <c r="P110" s="1389"/>
      <c r="Q110" s="1389"/>
      <c r="R110" s="1389"/>
      <c r="S110" s="1389"/>
      <c r="T110" s="1389"/>
      <c r="U110" s="1389"/>
      <c r="V110" s="1389"/>
    </row>
    <row r="111" spans="1:22" customFormat="1" ht="18.75" customHeight="1" x14ac:dyDescent="0.25">
      <c r="A111" s="22">
        <v>19</v>
      </c>
      <c r="B111" s="277" t="s">
        <v>583</v>
      </c>
      <c r="C111" s="262" t="s">
        <v>47</v>
      </c>
      <c r="D111" s="34">
        <v>1000</v>
      </c>
      <c r="E111" s="159" t="s">
        <v>200</v>
      </c>
      <c r="F111" s="77">
        <v>122956</v>
      </c>
      <c r="G111" s="1389"/>
      <c r="H111" s="1389"/>
      <c r="I111" s="1389"/>
      <c r="J111" s="1389"/>
      <c r="K111" s="1389"/>
      <c r="L111" s="1389"/>
      <c r="M111" s="1389"/>
      <c r="N111" s="1389"/>
      <c r="O111" s="1389"/>
      <c r="P111" s="1389"/>
      <c r="Q111" s="1389"/>
      <c r="R111" s="1389"/>
      <c r="S111" s="1389"/>
      <c r="T111" s="1389"/>
      <c r="U111" s="1389"/>
      <c r="V111" s="1389"/>
    </row>
    <row r="112" spans="1:22" customFormat="1" ht="18.75" customHeight="1" x14ac:dyDescent="0.25">
      <c r="A112" s="132"/>
      <c r="B112" s="225" t="s">
        <v>865</v>
      </c>
      <c r="C112" s="226"/>
      <c r="D112" s="250"/>
      <c r="E112" s="251"/>
      <c r="F112" s="202">
        <f>SUM(F113:F130)</f>
        <v>134185.87279570691</v>
      </c>
      <c r="G112" s="1409"/>
      <c r="H112" s="1389"/>
      <c r="I112" s="1389"/>
      <c r="J112" s="1389"/>
      <c r="K112" s="1389"/>
      <c r="L112" s="1389"/>
      <c r="M112" s="1389"/>
      <c r="N112" s="1389"/>
      <c r="O112" s="1389"/>
      <c r="P112" s="1389"/>
      <c r="Q112" s="1389"/>
      <c r="R112" s="1389"/>
      <c r="S112" s="1389"/>
      <c r="T112" s="1389"/>
      <c r="U112" s="1389"/>
      <c r="V112" s="1389"/>
    </row>
    <row r="113" spans="1:22" customFormat="1" ht="25.5" customHeight="1" x14ac:dyDescent="0.25">
      <c r="A113" s="573">
        <v>1</v>
      </c>
      <c r="B113" s="586" t="s">
        <v>1481</v>
      </c>
      <c r="C113" s="583" t="s">
        <v>47</v>
      </c>
      <c r="D113" s="585">
        <v>10200</v>
      </c>
      <c r="E113" s="587" t="s">
        <v>584</v>
      </c>
      <c r="F113" s="109">
        <v>20881</v>
      </c>
      <c r="G113" s="1389"/>
      <c r="H113" s="1389"/>
      <c r="I113" s="1389"/>
      <c r="J113" s="1389"/>
      <c r="K113" s="1389"/>
      <c r="L113" s="1389"/>
      <c r="M113" s="1389"/>
      <c r="N113" s="1389"/>
      <c r="O113" s="1389"/>
      <c r="P113" s="1389"/>
      <c r="Q113" s="1389"/>
      <c r="R113" s="1389"/>
      <c r="S113" s="1389"/>
      <c r="T113" s="1389"/>
      <c r="U113" s="1389"/>
      <c r="V113" s="1389"/>
    </row>
    <row r="114" spans="1:22" customFormat="1" ht="27" customHeight="1" x14ac:dyDescent="0.25">
      <c r="A114" s="573">
        <v>2</v>
      </c>
      <c r="B114" s="586" t="s">
        <v>1482</v>
      </c>
      <c r="C114" s="583" t="s">
        <v>47</v>
      </c>
      <c r="D114" s="585">
        <v>9100</v>
      </c>
      <c r="E114" s="587" t="s">
        <v>1467</v>
      </c>
      <c r="F114" s="109">
        <v>20150</v>
      </c>
      <c r="G114" s="1389"/>
      <c r="H114" s="1389"/>
      <c r="I114" s="1389"/>
      <c r="J114" s="1389"/>
      <c r="K114" s="1389"/>
      <c r="L114" s="1389"/>
      <c r="M114" s="1389"/>
      <c r="N114" s="1389"/>
      <c r="O114" s="1389"/>
      <c r="P114" s="1389"/>
      <c r="Q114" s="1389"/>
      <c r="R114" s="1389"/>
      <c r="S114" s="1389"/>
      <c r="T114" s="1389"/>
      <c r="U114" s="1389"/>
      <c r="V114" s="1389"/>
    </row>
    <row r="115" spans="1:22" customFormat="1" ht="25.5" customHeight="1" x14ac:dyDescent="0.25">
      <c r="A115" s="573">
        <v>3</v>
      </c>
      <c r="B115" s="586" t="s">
        <v>1468</v>
      </c>
      <c r="C115" s="583" t="s">
        <v>47</v>
      </c>
      <c r="D115" s="585">
        <v>14</v>
      </c>
      <c r="E115" s="587" t="s">
        <v>1317</v>
      </c>
      <c r="F115" s="109">
        <v>2073</v>
      </c>
      <c r="G115" s="1389"/>
      <c r="H115" s="1389"/>
      <c r="I115" s="1389"/>
      <c r="J115" s="1389"/>
      <c r="K115" s="1389"/>
      <c r="L115" s="1389"/>
      <c r="M115" s="1389"/>
      <c r="N115" s="1389"/>
      <c r="O115" s="1389"/>
      <c r="P115" s="1389"/>
      <c r="Q115" s="1389"/>
      <c r="R115" s="1389"/>
      <c r="S115" s="1389"/>
      <c r="T115" s="1389"/>
      <c r="U115" s="1389"/>
      <c r="V115" s="1389"/>
    </row>
    <row r="116" spans="1:22" customFormat="1" ht="24.75" customHeight="1" x14ac:dyDescent="0.25">
      <c r="A116" s="573">
        <v>4</v>
      </c>
      <c r="B116" s="586" t="s">
        <v>1469</v>
      </c>
      <c r="C116" s="583" t="s">
        <v>47</v>
      </c>
      <c r="D116" s="585">
        <v>2100</v>
      </c>
      <c r="E116" s="587" t="s">
        <v>584</v>
      </c>
      <c r="F116" s="109">
        <v>6280</v>
      </c>
      <c r="G116" s="1389"/>
      <c r="H116" s="1389"/>
      <c r="I116" s="1389"/>
      <c r="J116" s="1389"/>
      <c r="K116" s="1389"/>
      <c r="L116" s="1389"/>
      <c r="M116" s="1389"/>
      <c r="N116" s="1389"/>
      <c r="O116" s="1389"/>
      <c r="P116" s="1389"/>
      <c r="Q116" s="1389"/>
      <c r="R116" s="1389"/>
      <c r="S116" s="1389"/>
      <c r="T116" s="1389"/>
      <c r="U116" s="1389"/>
      <c r="V116" s="1389"/>
    </row>
    <row r="117" spans="1:22" customFormat="1" ht="25.5" customHeight="1" x14ac:dyDescent="0.25">
      <c r="A117" s="573">
        <v>5</v>
      </c>
      <c r="B117" s="586" t="s">
        <v>1470</v>
      </c>
      <c r="C117" s="583" t="s">
        <v>47</v>
      </c>
      <c r="D117" s="585">
        <v>10200</v>
      </c>
      <c r="E117" s="587" t="s">
        <v>1471</v>
      </c>
      <c r="F117" s="109">
        <v>21258</v>
      </c>
      <c r="G117" s="1389"/>
      <c r="H117" s="1389"/>
      <c r="I117" s="1389"/>
      <c r="J117" s="1389"/>
      <c r="K117" s="1389"/>
      <c r="L117" s="1389"/>
      <c r="M117" s="1389"/>
      <c r="N117" s="1389"/>
      <c r="O117" s="1389"/>
      <c r="P117" s="1389"/>
      <c r="Q117" s="1389"/>
      <c r="R117" s="1389"/>
      <c r="S117" s="1389"/>
      <c r="T117" s="1389"/>
      <c r="U117" s="1389"/>
      <c r="V117" s="1389"/>
    </row>
    <row r="118" spans="1:22" customFormat="1" ht="25.5" customHeight="1" x14ac:dyDescent="0.25">
      <c r="A118" s="573">
        <v>6</v>
      </c>
      <c r="B118" s="586" t="s">
        <v>1472</v>
      </c>
      <c r="C118" s="583" t="s">
        <v>47</v>
      </c>
      <c r="D118" s="585">
        <v>1200</v>
      </c>
      <c r="E118" s="587" t="s">
        <v>1471</v>
      </c>
      <c r="F118" s="109">
        <v>10095</v>
      </c>
      <c r="G118" s="1389"/>
      <c r="H118" s="1389"/>
      <c r="I118" s="1389"/>
      <c r="J118" s="1389"/>
      <c r="K118" s="1389"/>
      <c r="L118" s="1389"/>
      <c r="M118" s="1389"/>
      <c r="N118" s="1389"/>
      <c r="O118" s="1389"/>
      <c r="P118" s="1389"/>
      <c r="Q118" s="1389"/>
      <c r="R118" s="1389"/>
      <c r="S118" s="1389"/>
      <c r="T118" s="1389"/>
      <c r="U118" s="1389"/>
      <c r="V118" s="1389"/>
    </row>
    <row r="119" spans="1:22" customFormat="1" ht="25.5" customHeight="1" x14ac:dyDescent="0.25">
      <c r="A119" s="573">
        <v>7</v>
      </c>
      <c r="B119" s="586" t="s">
        <v>1473</v>
      </c>
      <c r="C119" s="583" t="s">
        <v>47</v>
      </c>
      <c r="D119" s="585">
        <v>12</v>
      </c>
      <c r="E119" s="587" t="s">
        <v>1474</v>
      </c>
      <c r="F119" s="109">
        <v>1967.0098372576876</v>
      </c>
      <c r="G119" s="1389"/>
      <c r="H119" s="1389"/>
      <c r="I119" s="1389"/>
      <c r="J119" s="1389"/>
      <c r="K119" s="1389"/>
      <c r="L119" s="1389"/>
      <c r="M119" s="1389"/>
      <c r="N119" s="1389"/>
      <c r="O119" s="1389"/>
      <c r="P119" s="1389"/>
      <c r="Q119" s="1389"/>
      <c r="R119" s="1389"/>
      <c r="S119" s="1389"/>
      <c r="T119" s="1389"/>
      <c r="U119" s="1389"/>
      <c r="V119" s="1389"/>
    </row>
    <row r="120" spans="1:22" customFormat="1" ht="25.5" customHeight="1" x14ac:dyDescent="0.25">
      <c r="A120" s="573">
        <v>8</v>
      </c>
      <c r="B120" s="586" t="s">
        <v>1475</v>
      </c>
      <c r="C120" s="583" t="s">
        <v>47</v>
      </c>
      <c r="D120" s="585">
        <v>4</v>
      </c>
      <c r="E120" s="587" t="s">
        <v>1476</v>
      </c>
      <c r="F120" s="109">
        <v>25441</v>
      </c>
      <c r="G120" s="1389"/>
      <c r="H120" s="1389"/>
      <c r="I120" s="1389"/>
      <c r="J120" s="1389"/>
      <c r="K120" s="1389"/>
      <c r="L120" s="1389"/>
      <c r="M120" s="1389"/>
      <c r="N120" s="1389"/>
      <c r="O120" s="1389"/>
      <c r="P120" s="1389"/>
      <c r="Q120" s="1389"/>
      <c r="R120" s="1389"/>
      <c r="S120" s="1389"/>
      <c r="T120" s="1389"/>
      <c r="U120" s="1389"/>
      <c r="V120" s="1389"/>
    </row>
    <row r="121" spans="1:22" customFormat="1" ht="25.5" customHeight="1" x14ac:dyDescent="0.25">
      <c r="A121" s="573">
        <v>9</v>
      </c>
      <c r="B121" s="586" t="s">
        <v>585</v>
      </c>
      <c r="C121" s="583" t="s">
        <v>47</v>
      </c>
      <c r="D121" s="585">
        <v>324</v>
      </c>
      <c r="E121" s="587" t="s">
        <v>1477</v>
      </c>
      <c r="F121" s="109">
        <v>1229.3811482860549</v>
      </c>
      <c r="G121" s="1389"/>
      <c r="H121" s="1389"/>
      <c r="I121" s="1389"/>
      <c r="J121" s="1389"/>
      <c r="K121" s="1389"/>
      <c r="L121" s="1389"/>
      <c r="M121" s="1389"/>
      <c r="N121" s="1389"/>
      <c r="O121" s="1389"/>
      <c r="P121" s="1389"/>
      <c r="Q121" s="1389"/>
      <c r="R121" s="1389"/>
      <c r="S121" s="1389"/>
      <c r="T121" s="1389"/>
      <c r="U121" s="1389"/>
      <c r="V121" s="1389"/>
    </row>
    <row r="122" spans="1:22" customFormat="1" ht="25.5" customHeight="1" x14ac:dyDescent="0.25">
      <c r="A122" s="573">
        <v>10</v>
      </c>
      <c r="B122" s="586" t="s">
        <v>1483</v>
      </c>
      <c r="C122" s="583" t="s">
        <v>47</v>
      </c>
      <c r="D122" s="585">
        <v>4</v>
      </c>
      <c r="E122" s="587" t="s">
        <v>1478</v>
      </c>
      <c r="F122" s="109">
        <v>3688.1434448581645</v>
      </c>
      <c r="G122" s="1389"/>
      <c r="H122" s="1389"/>
      <c r="I122" s="1389"/>
      <c r="J122" s="1389"/>
      <c r="K122" s="1389"/>
      <c r="L122" s="1389"/>
      <c r="M122" s="1389"/>
      <c r="N122" s="1389"/>
      <c r="O122" s="1389"/>
      <c r="P122" s="1389"/>
      <c r="Q122" s="1389"/>
      <c r="R122" s="1389"/>
      <c r="S122" s="1389"/>
      <c r="T122" s="1389"/>
      <c r="U122" s="1389"/>
      <c r="V122" s="1389"/>
    </row>
    <row r="123" spans="1:22" customFormat="1" ht="25.5" customHeight="1" x14ac:dyDescent="0.25">
      <c r="A123" s="573">
        <v>11</v>
      </c>
      <c r="B123" s="586" t="s">
        <v>586</v>
      </c>
      <c r="C123" s="583" t="s">
        <v>47</v>
      </c>
      <c r="D123" s="585">
        <v>16</v>
      </c>
      <c r="E123" s="587" t="s">
        <v>221</v>
      </c>
      <c r="F123" s="109">
        <v>614.69057414302745</v>
      </c>
      <c r="G123" s="1389"/>
      <c r="H123" s="1389"/>
      <c r="I123" s="1389"/>
      <c r="J123" s="1389"/>
      <c r="K123" s="1389"/>
      <c r="L123" s="1389"/>
      <c r="M123" s="1389"/>
      <c r="N123" s="1389"/>
      <c r="O123" s="1389"/>
      <c r="P123" s="1389"/>
      <c r="Q123" s="1389"/>
      <c r="R123" s="1389"/>
      <c r="S123" s="1389"/>
      <c r="T123" s="1389"/>
      <c r="U123" s="1389"/>
      <c r="V123" s="1389"/>
    </row>
    <row r="124" spans="1:22" customFormat="1" ht="18.75" customHeight="1" x14ac:dyDescent="0.25">
      <c r="A124" s="573">
        <v>12</v>
      </c>
      <c r="B124" s="586" t="s">
        <v>587</v>
      </c>
      <c r="C124" s="583" t="s">
        <v>47</v>
      </c>
      <c r="D124" s="585">
        <v>6</v>
      </c>
      <c r="E124" s="587" t="s">
        <v>588</v>
      </c>
      <c r="F124" s="109">
        <v>8708</v>
      </c>
      <c r="G124" s="1389"/>
      <c r="H124" s="1389"/>
      <c r="I124" s="1389"/>
      <c r="J124" s="1389"/>
      <c r="K124" s="1389"/>
      <c r="L124" s="1389"/>
      <c r="M124" s="1389"/>
      <c r="N124" s="1389"/>
      <c r="O124" s="1389"/>
      <c r="P124" s="1389"/>
      <c r="Q124" s="1389"/>
      <c r="R124" s="1389"/>
      <c r="S124" s="1389"/>
      <c r="T124" s="1389"/>
      <c r="U124" s="1389"/>
      <c r="V124" s="1389"/>
    </row>
    <row r="125" spans="1:22" customFormat="1" ht="25.5" customHeight="1" x14ac:dyDescent="0.25">
      <c r="A125" s="573">
        <v>13</v>
      </c>
      <c r="B125" s="586" t="s">
        <v>589</v>
      </c>
      <c r="C125" s="583" t="s">
        <v>47</v>
      </c>
      <c r="D125" s="585">
        <v>2840</v>
      </c>
      <c r="E125" s="587" t="s">
        <v>590</v>
      </c>
      <c r="F125" s="109">
        <v>1617.865591144448</v>
      </c>
      <c r="G125" s="1389"/>
      <c r="H125" s="1389"/>
      <c r="I125" s="1389"/>
      <c r="J125" s="1389"/>
      <c r="K125" s="1389"/>
      <c r="L125" s="1389"/>
      <c r="M125" s="1389"/>
      <c r="N125" s="1389"/>
      <c r="O125" s="1389"/>
      <c r="P125" s="1389"/>
      <c r="Q125" s="1389"/>
      <c r="R125" s="1389"/>
      <c r="S125" s="1389"/>
      <c r="T125" s="1389"/>
      <c r="U125" s="1389"/>
      <c r="V125" s="1389"/>
    </row>
    <row r="126" spans="1:22" customFormat="1" ht="25.5" customHeight="1" x14ac:dyDescent="0.25">
      <c r="A126" s="573">
        <v>14</v>
      </c>
      <c r="B126" s="586" t="s">
        <v>591</v>
      </c>
      <c r="C126" s="583" t="s">
        <v>47</v>
      </c>
      <c r="D126" s="585">
        <v>230</v>
      </c>
      <c r="E126" s="587" t="s">
        <v>590</v>
      </c>
      <c r="F126" s="109">
        <v>2916</v>
      </c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</row>
    <row r="127" spans="1:22" customFormat="1" ht="18.75" customHeight="1" x14ac:dyDescent="0.25">
      <c r="A127" s="573">
        <v>15</v>
      </c>
      <c r="B127" s="584" t="s">
        <v>592</v>
      </c>
      <c r="C127" s="583" t="s">
        <v>47</v>
      </c>
      <c r="D127" s="585">
        <v>320</v>
      </c>
      <c r="E127" s="587" t="s">
        <v>1486</v>
      </c>
      <c r="F127" s="109">
        <v>2394.8344768612346</v>
      </c>
      <c r="G127" s="1389"/>
      <c r="H127" s="1389"/>
      <c r="I127" s="1389"/>
      <c r="J127" s="1389"/>
      <c r="K127" s="1389"/>
      <c r="L127" s="1389"/>
      <c r="M127" s="1389"/>
      <c r="N127" s="1389"/>
      <c r="O127" s="1389"/>
      <c r="P127" s="1389"/>
      <c r="Q127" s="1389"/>
      <c r="R127" s="1389"/>
      <c r="S127" s="1389"/>
      <c r="T127" s="1389"/>
      <c r="U127" s="1389"/>
      <c r="V127" s="1389"/>
    </row>
    <row r="128" spans="1:22" customFormat="1" ht="25.5" customHeight="1" x14ac:dyDescent="0.25">
      <c r="A128" s="573">
        <v>16</v>
      </c>
      <c r="B128" s="586" t="s">
        <v>1484</v>
      </c>
      <c r="C128" s="583" t="s">
        <v>47</v>
      </c>
      <c r="D128" s="585">
        <v>120</v>
      </c>
      <c r="E128" s="587" t="s">
        <v>1479</v>
      </c>
      <c r="F128" s="109">
        <v>1568.6903452130059</v>
      </c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</row>
    <row r="129" spans="1:22" customFormat="1" ht="25.5" customHeight="1" x14ac:dyDescent="0.25">
      <c r="A129" s="573">
        <v>17</v>
      </c>
      <c r="B129" s="586" t="s">
        <v>593</v>
      </c>
      <c r="C129" s="583" t="s">
        <v>47</v>
      </c>
      <c r="D129" s="585">
        <v>324</v>
      </c>
      <c r="E129" s="587" t="s">
        <v>1480</v>
      </c>
      <c r="F129" s="109">
        <v>1475.2573779432655</v>
      </c>
      <c r="G129" s="1389"/>
      <c r="H129" s="1389"/>
      <c r="I129" s="1389"/>
      <c r="J129" s="1389"/>
      <c r="K129" s="1389"/>
      <c r="L129" s="1389"/>
      <c r="M129" s="1389"/>
      <c r="N129" s="1389"/>
      <c r="O129" s="1389"/>
      <c r="P129" s="1389"/>
      <c r="Q129" s="1389"/>
      <c r="R129" s="1389"/>
      <c r="S129" s="1389"/>
      <c r="T129" s="1389"/>
      <c r="U129" s="1389"/>
      <c r="V129" s="1389"/>
    </row>
    <row r="130" spans="1:22" customFormat="1" ht="25.5" customHeight="1" x14ac:dyDescent="0.25">
      <c r="A130" s="573">
        <v>18</v>
      </c>
      <c r="B130" s="586" t="s">
        <v>594</v>
      </c>
      <c r="C130" s="583" t="s">
        <v>47</v>
      </c>
      <c r="D130" s="585">
        <v>12</v>
      </c>
      <c r="E130" s="587" t="s">
        <v>1480</v>
      </c>
      <c r="F130" s="109">
        <v>1828</v>
      </c>
      <c r="G130" s="1389"/>
      <c r="H130" s="1389"/>
      <c r="I130" s="1389"/>
      <c r="J130" s="1389"/>
      <c r="K130" s="1389"/>
      <c r="L130" s="1389"/>
      <c r="M130" s="1389"/>
      <c r="N130" s="1389"/>
      <c r="O130" s="1389"/>
      <c r="P130" s="1389"/>
      <c r="Q130" s="1389"/>
      <c r="R130" s="1389"/>
      <c r="S130" s="1389"/>
      <c r="T130" s="1389"/>
      <c r="U130" s="1389"/>
      <c r="V130" s="1389"/>
    </row>
    <row r="131" spans="1:22" customFormat="1" ht="27" customHeight="1" x14ac:dyDescent="0.25">
      <c r="A131" s="573">
        <v>19</v>
      </c>
      <c r="B131" s="586" t="s">
        <v>595</v>
      </c>
      <c r="C131" s="583" t="s">
        <v>47</v>
      </c>
      <c r="D131" s="585">
        <v>27</v>
      </c>
      <c r="E131" s="587" t="s">
        <v>1480</v>
      </c>
      <c r="F131" s="24">
        <f>+F132</f>
        <v>70000</v>
      </c>
      <c r="G131" s="1389"/>
      <c r="H131" s="1389"/>
      <c r="I131" s="1389"/>
      <c r="J131" s="1389"/>
      <c r="K131" s="1389"/>
      <c r="L131" s="1389"/>
      <c r="M131" s="1389"/>
      <c r="N131" s="1389"/>
      <c r="O131" s="1389"/>
      <c r="P131" s="1389"/>
      <c r="Q131" s="1389"/>
      <c r="R131" s="1389"/>
      <c r="S131" s="1389"/>
      <c r="T131" s="1389"/>
      <c r="U131" s="1389"/>
      <c r="V131" s="1389"/>
    </row>
    <row r="132" spans="1:22" customFormat="1" ht="26.25" customHeight="1" x14ac:dyDescent="0.25">
      <c r="A132" s="573">
        <v>20</v>
      </c>
      <c r="B132" s="586" t="s">
        <v>1485</v>
      </c>
      <c r="C132" s="583" t="s">
        <v>47</v>
      </c>
      <c r="D132" s="585">
        <v>6</v>
      </c>
      <c r="E132" s="587" t="s">
        <v>1480</v>
      </c>
      <c r="F132" s="269">
        <v>70000</v>
      </c>
      <c r="G132" s="1389"/>
      <c r="H132" s="1389"/>
      <c r="I132" s="1389"/>
      <c r="J132" s="1389"/>
      <c r="K132" s="1389"/>
      <c r="L132" s="1389"/>
      <c r="M132" s="1389"/>
      <c r="N132" s="1389"/>
      <c r="O132" s="1389"/>
      <c r="P132" s="1389"/>
      <c r="Q132" s="1389"/>
      <c r="R132" s="1389"/>
      <c r="S132" s="1389"/>
      <c r="T132" s="1389"/>
      <c r="U132" s="1389"/>
      <c r="V132" s="1389"/>
    </row>
    <row r="133" spans="1:22" customFormat="1" ht="18.75" customHeight="1" x14ac:dyDescent="0.25">
      <c r="A133" s="133"/>
      <c r="B133" s="225" t="s">
        <v>864</v>
      </c>
      <c r="C133" s="225"/>
      <c r="D133" s="234"/>
      <c r="E133" s="235"/>
      <c r="F133" s="202">
        <f>+F134+F142+F151+F158+F163</f>
        <v>1291673</v>
      </c>
      <c r="G133" s="1409"/>
      <c r="H133" s="1409"/>
      <c r="I133" s="1389"/>
      <c r="J133" s="1389"/>
      <c r="K133" s="1389"/>
      <c r="L133" s="1389"/>
      <c r="M133" s="1389"/>
      <c r="N133" s="1389"/>
      <c r="O133" s="1389"/>
      <c r="P133" s="1389"/>
      <c r="Q133" s="1389"/>
      <c r="R133" s="1389"/>
      <c r="S133" s="1389"/>
      <c r="T133" s="1389"/>
      <c r="U133" s="1389"/>
      <c r="V133" s="1389"/>
    </row>
    <row r="134" spans="1:22" customFormat="1" ht="18.75" customHeight="1" x14ac:dyDescent="0.25">
      <c r="A134" s="566"/>
      <c r="B134" s="697" t="s">
        <v>598</v>
      </c>
      <c r="C134" s="863" t="s">
        <v>47</v>
      </c>
      <c r="D134" s="866"/>
      <c r="E134" s="867"/>
      <c r="F134" s="868">
        <f>SUM(F135:F141)</f>
        <v>80263</v>
      </c>
      <c r="G134" s="1389"/>
      <c r="H134" s="1389"/>
      <c r="I134" s="1389"/>
      <c r="J134" s="1389"/>
      <c r="K134" s="1389"/>
      <c r="L134" s="1389"/>
      <c r="M134" s="1389"/>
      <c r="N134" s="1389"/>
      <c r="O134" s="1389"/>
      <c r="P134" s="1389"/>
      <c r="Q134" s="1389"/>
      <c r="R134" s="1389"/>
      <c r="S134" s="1389"/>
      <c r="T134" s="1389"/>
      <c r="U134" s="1389"/>
      <c r="V134" s="1389"/>
    </row>
    <row r="135" spans="1:22" customFormat="1" ht="18.75" customHeight="1" x14ac:dyDescent="0.25">
      <c r="A135" s="567">
        <v>1</v>
      </c>
      <c r="B135" s="869" t="s">
        <v>1422</v>
      </c>
      <c r="C135" s="863" t="s">
        <v>47</v>
      </c>
      <c r="D135" s="870">
        <v>4500</v>
      </c>
      <c r="E135" s="867" t="s">
        <v>52</v>
      </c>
      <c r="F135" s="870">
        <v>5000</v>
      </c>
      <c r="G135" s="1389"/>
      <c r="H135" s="1389"/>
      <c r="I135" s="1389"/>
      <c r="J135" s="1389"/>
      <c r="K135" s="1389"/>
      <c r="L135" s="1389"/>
      <c r="M135" s="1389"/>
      <c r="N135" s="1389"/>
      <c r="O135" s="1389"/>
      <c r="P135" s="1389"/>
      <c r="Q135" s="1389"/>
      <c r="R135" s="1389"/>
      <c r="S135" s="1389"/>
      <c r="T135" s="1389"/>
      <c r="U135" s="1389"/>
      <c r="V135" s="1389"/>
    </row>
    <row r="136" spans="1:22" customFormat="1" ht="26.25" customHeight="1" x14ac:dyDescent="0.25">
      <c r="A136" s="567">
        <v>2</v>
      </c>
      <c r="B136" s="869" t="s">
        <v>1423</v>
      </c>
      <c r="C136" s="863" t="s">
        <v>47</v>
      </c>
      <c r="D136" s="870">
        <v>4000</v>
      </c>
      <c r="E136" s="867" t="s">
        <v>1424</v>
      </c>
      <c r="F136" s="870">
        <v>13000</v>
      </c>
      <c r="G136" s="1389"/>
      <c r="H136" s="1389"/>
      <c r="I136" s="1389"/>
      <c r="J136" s="1389"/>
      <c r="K136" s="1389"/>
      <c r="L136" s="1389"/>
      <c r="M136" s="1389"/>
      <c r="N136" s="1389"/>
      <c r="O136" s="1389"/>
      <c r="P136" s="1389"/>
      <c r="Q136" s="1389"/>
      <c r="R136" s="1389"/>
      <c r="S136" s="1389"/>
      <c r="T136" s="1389"/>
      <c r="U136" s="1389"/>
      <c r="V136" s="1389"/>
    </row>
    <row r="137" spans="1:22" customFormat="1" ht="18.75" customHeight="1" x14ac:dyDescent="0.25">
      <c r="A137" s="567">
        <v>3</v>
      </c>
      <c r="B137" s="869" t="s">
        <v>1425</v>
      </c>
      <c r="C137" s="863" t="s">
        <v>47</v>
      </c>
      <c r="D137" s="870">
        <v>180</v>
      </c>
      <c r="E137" s="867" t="s">
        <v>52</v>
      </c>
      <c r="F137" s="870">
        <f>5000+1844</f>
        <v>6844</v>
      </c>
      <c r="G137" s="1389"/>
      <c r="H137" s="1389"/>
      <c r="I137" s="1389"/>
      <c r="J137" s="1389"/>
      <c r="K137" s="1389"/>
      <c r="L137" s="1389"/>
      <c r="M137" s="1389"/>
      <c r="N137" s="1389"/>
      <c r="O137" s="1389"/>
      <c r="P137" s="1389"/>
      <c r="Q137" s="1389"/>
      <c r="R137" s="1389"/>
      <c r="S137" s="1389"/>
      <c r="T137" s="1389"/>
      <c r="U137" s="1389"/>
      <c r="V137" s="1389"/>
    </row>
    <row r="138" spans="1:22" customFormat="1" ht="18.75" customHeight="1" x14ac:dyDescent="0.25">
      <c r="A138" s="567">
        <v>4</v>
      </c>
      <c r="B138" s="869" t="s">
        <v>1426</v>
      </c>
      <c r="C138" s="863" t="s">
        <v>47</v>
      </c>
      <c r="D138" s="870">
        <v>3900</v>
      </c>
      <c r="E138" s="867" t="s">
        <v>1466</v>
      </c>
      <c r="F138" s="870">
        <v>20419</v>
      </c>
      <c r="G138" s="1389"/>
      <c r="H138" s="1389"/>
      <c r="I138" s="1389"/>
      <c r="J138" s="1389"/>
      <c r="K138" s="1389"/>
      <c r="L138" s="1389"/>
      <c r="M138" s="1389"/>
      <c r="N138" s="1389"/>
      <c r="O138" s="1389"/>
      <c r="P138" s="1389"/>
      <c r="Q138" s="1389"/>
      <c r="R138" s="1389"/>
      <c r="S138" s="1389"/>
      <c r="T138" s="1389"/>
      <c r="U138" s="1389"/>
      <c r="V138" s="1389"/>
    </row>
    <row r="139" spans="1:22" customFormat="1" ht="18.75" customHeight="1" x14ac:dyDescent="0.25">
      <c r="A139" s="567">
        <v>5</v>
      </c>
      <c r="B139" s="869" t="s">
        <v>1427</v>
      </c>
      <c r="C139" s="863" t="s">
        <v>47</v>
      </c>
      <c r="D139" s="870">
        <v>3600</v>
      </c>
      <c r="E139" s="867" t="s">
        <v>584</v>
      </c>
      <c r="F139" s="870">
        <v>10000</v>
      </c>
      <c r="G139" s="1389"/>
      <c r="H139" s="1389"/>
      <c r="I139" s="1389"/>
      <c r="J139" s="1389"/>
      <c r="K139" s="1389"/>
      <c r="L139" s="1389"/>
      <c r="M139" s="1389"/>
      <c r="N139" s="1389"/>
      <c r="O139" s="1389"/>
      <c r="P139" s="1389"/>
      <c r="Q139" s="1389"/>
      <c r="R139" s="1389"/>
      <c r="S139" s="1389"/>
      <c r="T139" s="1389"/>
      <c r="U139" s="1389"/>
      <c r="V139" s="1389"/>
    </row>
    <row r="140" spans="1:22" customFormat="1" ht="18.75" customHeight="1" x14ac:dyDescent="0.25">
      <c r="A140" s="567">
        <v>6</v>
      </c>
      <c r="B140" s="869" t="s">
        <v>1428</v>
      </c>
      <c r="C140" s="863" t="s">
        <v>47</v>
      </c>
      <c r="D140" s="870">
        <v>3900</v>
      </c>
      <c r="E140" s="867" t="s">
        <v>584</v>
      </c>
      <c r="F140" s="870">
        <v>15000</v>
      </c>
      <c r="G140" s="1389"/>
      <c r="H140" s="1389"/>
      <c r="I140" s="1389"/>
      <c r="J140" s="1389"/>
      <c r="K140" s="1389"/>
      <c r="L140" s="1389"/>
      <c r="M140" s="1389"/>
      <c r="N140" s="1389"/>
      <c r="O140" s="1389"/>
      <c r="P140" s="1389"/>
      <c r="Q140" s="1389"/>
      <c r="R140" s="1389"/>
      <c r="S140" s="1389"/>
      <c r="T140" s="1389"/>
      <c r="U140" s="1389"/>
      <c r="V140" s="1389"/>
    </row>
    <row r="141" spans="1:22" customFormat="1" ht="18.75" customHeight="1" x14ac:dyDescent="0.25">
      <c r="A141" s="567">
        <v>7</v>
      </c>
      <c r="B141" s="869" t="s">
        <v>1429</v>
      </c>
      <c r="C141" s="863" t="s">
        <v>47</v>
      </c>
      <c r="D141" s="870">
        <v>3900</v>
      </c>
      <c r="E141" s="867" t="s">
        <v>52</v>
      </c>
      <c r="F141" s="870">
        <v>10000</v>
      </c>
      <c r="G141" s="1389"/>
      <c r="H141" s="1389"/>
      <c r="I141" s="1389"/>
      <c r="J141" s="1389"/>
      <c r="K141" s="1389"/>
      <c r="L141" s="1389"/>
      <c r="M141" s="1389"/>
      <c r="N141" s="1389"/>
      <c r="O141" s="1389"/>
      <c r="P141" s="1389"/>
      <c r="Q141" s="1389"/>
      <c r="R141" s="1389"/>
      <c r="S141" s="1389"/>
      <c r="T141" s="1389"/>
      <c r="U141" s="1389"/>
      <c r="V141" s="1389"/>
    </row>
    <row r="142" spans="1:22" customFormat="1" ht="18.75" customHeight="1" x14ac:dyDescent="0.25">
      <c r="A142" s="566"/>
      <c r="B142" s="697" t="s">
        <v>599</v>
      </c>
      <c r="C142" s="863"/>
      <c r="D142" s="870"/>
      <c r="E142" s="867"/>
      <c r="F142" s="868">
        <f>SUM(F143:F150)</f>
        <v>128059</v>
      </c>
      <c r="G142" s="1389"/>
      <c r="H142" s="1389"/>
      <c r="I142" s="1389"/>
      <c r="J142" s="1389"/>
      <c r="K142" s="1389"/>
      <c r="L142" s="1389"/>
      <c r="M142" s="1389"/>
      <c r="N142" s="1389"/>
      <c r="O142" s="1389"/>
      <c r="P142" s="1389"/>
      <c r="Q142" s="1389"/>
      <c r="R142" s="1389"/>
      <c r="S142" s="1389"/>
      <c r="T142" s="1389"/>
      <c r="U142" s="1389"/>
      <c r="V142" s="1389"/>
    </row>
    <row r="143" spans="1:22" customFormat="1" ht="18.75" customHeight="1" x14ac:dyDescent="0.25">
      <c r="A143" s="566">
        <v>1</v>
      </c>
      <c r="B143" s="869" t="s">
        <v>1430</v>
      </c>
      <c r="C143" s="863" t="s">
        <v>47</v>
      </c>
      <c r="D143" s="870">
        <v>1800</v>
      </c>
      <c r="E143" s="867" t="s">
        <v>52</v>
      </c>
      <c r="F143" s="870">
        <v>5000</v>
      </c>
      <c r="G143" s="1389"/>
      <c r="H143" s="1389"/>
      <c r="I143" s="1389"/>
      <c r="J143" s="1389"/>
      <c r="K143" s="1389"/>
      <c r="L143" s="1389"/>
      <c r="M143" s="1389"/>
      <c r="N143" s="1389"/>
      <c r="O143" s="1389"/>
      <c r="P143" s="1389"/>
      <c r="Q143" s="1389"/>
      <c r="R143" s="1389"/>
      <c r="S143" s="1389"/>
      <c r="T143" s="1389"/>
      <c r="U143" s="1389"/>
      <c r="V143" s="1389"/>
    </row>
    <row r="144" spans="1:22" customFormat="1" ht="18.75" customHeight="1" x14ac:dyDescent="0.25">
      <c r="A144" s="566">
        <v>2</v>
      </c>
      <c r="B144" s="869" t="s">
        <v>1431</v>
      </c>
      <c r="C144" s="863" t="s">
        <v>47</v>
      </c>
      <c r="D144" s="870">
        <v>1200</v>
      </c>
      <c r="E144" s="867" t="s">
        <v>52</v>
      </c>
      <c r="F144" s="870">
        <v>20000</v>
      </c>
      <c r="G144" s="1389"/>
      <c r="H144" s="1389"/>
      <c r="I144" s="1389"/>
      <c r="J144" s="1389"/>
      <c r="K144" s="1389"/>
      <c r="L144" s="1389"/>
      <c r="M144" s="1389"/>
      <c r="N144" s="1389"/>
      <c r="O144" s="1389"/>
      <c r="P144" s="1389"/>
      <c r="Q144" s="1389"/>
      <c r="R144" s="1389"/>
      <c r="S144" s="1389"/>
      <c r="T144" s="1389"/>
      <c r="U144" s="1389"/>
      <c r="V144" s="1389"/>
    </row>
    <row r="145" spans="1:22" customFormat="1" ht="25.5" customHeight="1" x14ac:dyDescent="0.25">
      <c r="A145" s="566">
        <v>3</v>
      </c>
      <c r="B145" s="869" t="s">
        <v>1432</v>
      </c>
      <c r="C145" s="863" t="s">
        <v>47</v>
      </c>
      <c r="D145" s="870">
        <v>1200</v>
      </c>
      <c r="E145" s="867" t="s">
        <v>1424</v>
      </c>
      <c r="F145" s="870">
        <v>55000</v>
      </c>
      <c r="G145" s="1389"/>
      <c r="H145" s="1389"/>
      <c r="I145" s="1389"/>
      <c r="J145" s="1389"/>
      <c r="K145" s="1389"/>
      <c r="L145" s="1389"/>
      <c r="M145" s="1389"/>
      <c r="N145" s="1389"/>
      <c r="O145" s="1389"/>
      <c r="P145" s="1389"/>
      <c r="Q145" s="1389"/>
      <c r="R145" s="1389"/>
      <c r="S145" s="1389"/>
      <c r="T145" s="1389"/>
      <c r="U145" s="1389"/>
      <c r="V145" s="1389"/>
    </row>
    <row r="146" spans="1:22" customFormat="1" ht="18.75" customHeight="1" x14ac:dyDescent="0.25">
      <c r="A146" s="566">
        <v>4</v>
      </c>
      <c r="B146" s="869" t="s">
        <v>1433</v>
      </c>
      <c r="C146" s="863" t="s">
        <v>47</v>
      </c>
      <c r="D146" s="870">
        <v>30</v>
      </c>
      <c r="E146" s="867" t="s">
        <v>52</v>
      </c>
      <c r="F146" s="870">
        <v>5000</v>
      </c>
      <c r="G146" s="1389"/>
      <c r="H146" s="1389"/>
      <c r="I146" s="1389"/>
      <c r="J146" s="1389"/>
      <c r="K146" s="1389"/>
      <c r="L146" s="1389"/>
      <c r="M146" s="1389"/>
      <c r="N146" s="1389"/>
      <c r="O146" s="1389"/>
      <c r="P146" s="1389"/>
      <c r="Q146" s="1389"/>
      <c r="R146" s="1389"/>
      <c r="S146" s="1389"/>
      <c r="T146" s="1389"/>
      <c r="U146" s="1389"/>
      <c r="V146" s="1389"/>
    </row>
    <row r="147" spans="1:22" customFormat="1" ht="18.75" customHeight="1" x14ac:dyDescent="0.25">
      <c r="A147" s="566">
        <v>5</v>
      </c>
      <c r="B147" s="869" t="s">
        <v>1434</v>
      </c>
      <c r="C147" s="863" t="s">
        <v>47</v>
      </c>
      <c r="D147" s="870">
        <v>1300</v>
      </c>
      <c r="E147" s="867" t="s">
        <v>1435</v>
      </c>
      <c r="F147" s="870">
        <v>21000</v>
      </c>
      <c r="G147" s="1389"/>
      <c r="H147" s="1389"/>
      <c r="I147" s="1389"/>
      <c r="J147" s="1389"/>
      <c r="K147" s="1389"/>
      <c r="L147" s="1389"/>
      <c r="M147" s="1389"/>
      <c r="N147" s="1389"/>
      <c r="O147" s="1389"/>
      <c r="P147" s="1389"/>
      <c r="Q147" s="1389"/>
      <c r="R147" s="1389"/>
      <c r="S147" s="1389"/>
      <c r="T147" s="1389"/>
      <c r="U147" s="1389"/>
      <c r="V147" s="1389"/>
    </row>
    <row r="148" spans="1:22" customFormat="1" ht="18.75" customHeight="1" x14ac:dyDescent="0.25">
      <c r="A148" s="566">
        <v>6</v>
      </c>
      <c r="B148" s="869" t="s">
        <v>1427</v>
      </c>
      <c r="C148" s="863" t="s">
        <v>47</v>
      </c>
      <c r="D148" s="870">
        <v>1000</v>
      </c>
      <c r="E148" s="867" t="s">
        <v>584</v>
      </c>
      <c r="F148" s="870">
        <v>5000</v>
      </c>
      <c r="G148" s="1389"/>
      <c r="H148" s="1389"/>
      <c r="I148" s="1389"/>
      <c r="J148" s="1389"/>
      <c r="K148" s="1389"/>
      <c r="L148" s="1389"/>
      <c r="M148" s="1389"/>
      <c r="N148" s="1389"/>
      <c r="O148" s="1389"/>
      <c r="P148" s="1389"/>
      <c r="Q148" s="1389"/>
      <c r="R148" s="1389"/>
      <c r="S148" s="1389"/>
      <c r="T148" s="1389"/>
      <c r="U148" s="1389"/>
      <c r="V148" s="1389"/>
    </row>
    <row r="149" spans="1:22" customFormat="1" ht="18.75" customHeight="1" x14ac:dyDescent="0.25">
      <c r="A149" s="566">
        <v>7</v>
      </c>
      <c r="B149" s="869" t="s">
        <v>1436</v>
      </c>
      <c r="C149" s="863" t="s">
        <v>47</v>
      </c>
      <c r="D149" s="870">
        <v>1300</v>
      </c>
      <c r="E149" s="867" t="s">
        <v>584</v>
      </c>
      <c r="F149" s="870">
        <v>11000</v>
      </c>
      <c r="G149" s="1389"/>
      <c r="H149" s="1389"/>
      <c r="I149" s="1389"/>
      <c r="J149" s="1389"/>
      <c r="K149" s="1389"/>
      <c r="L149" s="1389"/>
      <c r="M149" s="1389"/>
      <c r="N149" s="1389"/>
      <c r="O149" s="1389"/>
      <c r="P149" s="1389"/>
      <c r="Q149" s="1389"/>
      <c r="R149" s="1389"/>
      <c r="S149" s="1389"/>
      <c r="T149" s="1389"/>
      <c r="U149" s="1389"/>
      <c r="V149" s="1389"/>
    </row>
    <row r="150" spans="1:22" customFormat="1" ht="18.75" customHeight="1" x14ac:dyDescent="0.25">
      <c r="A150" s="566">
        <v>8</v>
      </c>
      <c r="B150" s="869" t="s">
        <v>1429</v>
      </c>
      <c r="C150" s="863" t="s">
        <v>47</v>
      </c>
      <c r="D150" s="870">
        <v>1300</v>
      </c>
      <c r="E150" s="867" t="s">
        <v>52</v>
      </c>
      <c r="F150" s="870">
        <v>6059</v>
      </c>
      <c r="G150" s="1389"/>
      <c r="H150" s="1389"/>
      <c r="I150" s="1389"/>
      <c r="J150" s="1389"/>
      <c r="K150" s="1389"/>
      <c r="L150" s="1389"/>
      <c r="M150" s="1389"/>
      <c r="N150" s="1389"/>
      <c r="O150" s="1389"/>
      <c r="P150" s="1389"/>
      <c r="Q150" s="1389"/>
      <c r="R150" s="1389"/>
      <c r="S150" s="1389"/>
      <c r="T150" s="1389"/>
      <c r="U150" s="1389"/>
      <c r="V150" s="1389"/>
    </row>
    <row r="151" spans="1:22" customFormat="1" ht="18.75" customHeight="1" x14ac:dyDescent="0.25">
      <c r="A151" s="566"/>
      <c r="B151" s="697" t="s">
        <v>596</v>
      </c>
      <c r="C151" s="863"/>
      <c r="D151" s="870"/>
      <c r="E151" s="867"/>
      <c r="F151" s="868">
        <f>SUM(F152:F157)</f>
        <v>126312</v>
      </c>
      <c r="G151" s="1389"/>
      <c r="H151" s="1389"/>
      <c r="I151" s="1389"/>
      <c r="J151" s="1389"/>
      <c r="K151" s="1389"/>
      <c r="L151" s="1389"/>
      <c r="M151" s="1389"/>
      <c r="N151" s="1389"/>
      <c r="O151" s="1389"/>
      <c r="P151" s="1389"/>
      <c r="Q151" s="1389"/>
      <c r="R151" s="1389"/>
      <c r="S151" s="1389"/>
      <c r="T151" s="1389"/>
      <c r="U151" s="1389"/>
      <c r="V151" s="1389"/>
    </row>
    <row r="152" spans="1:22" customFormat="1" ht="18.75" customHeight="1" x14ac:dyDescent="0.25">
      <c r="A152" s="566">
        <v>1</v>
      </c>
      <c r="B152" s="869" t="s">
        <v>1437</v>
      </c>
      <c r="C152" s="863" t="s">
        <v>47</v>
      </c>
      <c r="D152" s="870">
        <v>1</v>
      </c>
      <c r="E152" s="867" t="s">
        <v>1438</v>
      </c>
      <c r="F152" s="870">
        <v>10000</v>
      </c>
      <c r="G152" s="1389"/>
      <c r="H152" s="1389"/>
      <c r="I152" s="1389"/>
      <c r="J152" s="1389"/>
      <c r="K152" s="1389"/>
      <c r="L152" s="1389"/>
      <c r="M152" s="1389"/>
      <c r="N152" s="1389"/>
      <c r="O152" s="1389"/>
      <c r="P152" s="1389"/>
      <c r="Q152" s="1389"/>
      <c r="R152" s="1389"/>
      <c r="S152" s="1389"/>
      <c r="T152" s="1389"/>
      <c r="U152" s="1389"/>
      <c r="V152" s="1389"/>
    </row>
    <row r="153" spans="1:22" customFormat="1" ht="18.75" customHeight="1" x14ac:dyDescent="0.25">
      <c r="A153" s="566">
        <v>2</v>
      </c>
      <c r="B153" s="567" t="s">
        <v>1439</v>
      </c>
      <c r="C153" s="568" t="s">
        <v>47</v>
      </c>
      <c r="D153" s="572">
        <f>83+65+3+8+2</f>
        <v>161</v>
      </c>
      <c r="E153" s="569" t="s">
        <v>1440</v>
      </c>
      <c r="F153" s="572">
        <v>43156</v>
      </c>
      <c r="G153" s="1389"/>
      <c r="H153" s="1389"/>
      <c r="I153" s="1389"/>
      <c r="J153" s="1389"/>
      <c r="K153" s="1389"/>
      <c r="L153" s="1389"/>
      <c r="M153" s="1389"/>
      <c r="N153" s="1389"/>
      <c r="O153" s="1389"/>
      <c r="P153" s="1389"/>
      <c r="Q153" s="1389"/>
      <c r="R153" s="1389"/>
      <c r="S153" s="1389"/>
      <c r="T153" s="1389"/>
      <c r="U153" s="1389"/>
      <c r="V153" s="1389"/>
    </row>
    <row r="154" spans="1:22" customFormat="1" ht="18.75" customHeight="1" x14ac:dyDescent="0.25">
      <c r="A154" s="566">
        <v>3</v>
      </c>
      <c r="B154" s="567" t="s">
        <v>1441</v>
      </c>
      <c r="C154" s="568" t="s">
        <v>47</v>
      </c>
      <c r="D154" s="572">
        <v>161</v>
      </c>
      <c r="E154" s="569" t="s">
        <v>1442</v>
      </c>
      <c r="F154" s="572">
        <v>10000</v>
      </c>
      <c r="G154" s="1389"/>
      <c r="H154" s="1389"/>
      <c r="I154" s="1389"/>
      <c r="J154" s="1389"/>
      <c r="K154" s="1389"/>
      <c r="L154" s="1389"/>
      <c r="M154" s="1389"/>
      <c r="N154" s="1389"/>
      <c r="O154" s="1389"/>
      <c r="P154" s="1389"/>
      <c r="Q154" s="1389"/>
      <c r="R154" s="1389"/>
      <c r="S154" s="1389"/>
      <c r="T154" s="1389"/>
      <c r="U154" s="1389"/>
      <c r="V154" s="1389"/>
    </row>
    <row r="155" spans="1:22" customFormat="1" ht="18.75" customHeight="1" x14ac:dyDescent="0.25">
      <c r="A155" s="566">
        <v>4</v>
      </c>
      <c r="B155" s="567" t="s">
        <v>1443</v>
      </c>
      <c r="C155" s="568" t="s">
        <v>47</v>
      </c>
      <c r="D155" s="572">
        <v>600</v>
      </c>
      <c r="E155" s="569" t="s">
        <v>52</v>
      </c>
      <c r="F155" s="572">
        <v>10000</v>
      </c>
      <c r="G155" s="1389"/>
      <c r="H155" s="1389"/>
      <c r="I155" s="1389"/>
      <c r="J155" s="1389"/>
      <c r="K155" s="1389"/>
      <c r="L155" s="1389"/>
      <c r="M155" s="1389"/>
      <c r="N155" s="1389"/>
      <c r="O155" s="1389"/>
      <c r="P155" s="1389"/>
      <c r="Q155" s="1389"/>
      <c r="R155" s="1389"/>
      <c r="S155" s="1389"/>
      <c r="T155" s="1389"/>
      <c r="U155" s="1389"/>
      <c r="V155" s="1389"/>
    </row>
    <row r="156" spans="1:22" customFormat="1" ht="18.75" customHeight="1" x14ac:dyDescent="0.25">
      <c r="A156" s="566">
        <v>5</v>
      </c>
      <c r="B156" s="567" t="s">
        <v>1444</v>
      </c>
      <c r="C156" s="568" t="s">
        <v>47</v>
      </c>
      <c r="D156" s="572">
        <v>161</v>
      </c>
      <c r="E156" s="569" t="s">
        <v>1445</v>
      </c>
      <c r="F156" s="572">
        <f>40723+2433</f>
        <v>43156</v>
      </c>
      <c r="G156" s="1389"/>
      <c r="H156" s="1389"/>
      <c r="I156" s="1389"/>
      <c r="J156" s="1389"/>
      <c r="K156" s="1389"/>
      <c r="L156" s="1389"/>
      <c r="M156" s="1389"/>
      <c r="N156" s="1389"/>
      <c r="O156" s="1389"/>
      <c r="P156" s="1389"/>
      <c r="Q156" s="1389"/>
      <c r="R156" s="1389"/>
      <c r="S156" s="1389"/>
      <c r="T156" s="1389"/>
      <c r="U156" s="1389"/>
      <c r="V156" s="1389"/>
    </row>
    <row r="157" spans="1:22" customFormat="1" ht="27" customHeight="1" x14ac:dyDescent="0.25">
      <c r="A157" s="566">
        <v>6</v>
      </c>
      <c r="B157" s="567" t="s">
        <v>1446</v>
      </c>
      <c r="C157" s="568" t="s">
        <v>47</v>
      </c>
      <c r="D157" s="572">
        <v>161</v>
      </c>
      <c r="E157" s="569" t="s">
        <v>52</v>
      </c>
      <c r="F157" s="572">
        <v>10000</v>
      </c>
      <c r="G157" s="1389"/>
      <c r="H157" s="1389"/>
      <c r="I157" s="1389"/>
      <c r="J157" s="1389"/>
      <c r="K157" s="1389"/>
      <c r="L157" s="1389"/>
      <c r="M157" s="1389"/>
      <c r="N157" s="1389"/>
      <c r="O157" s="1389"/>
      <c r="P157" s="1389"/>
      <c r="Q157" s="1389"/>
      <c r="R157" s="1389"/>
      <c r="S157" s="1389"/>
      <c r="T157" s="1389"/>
      <c r="U157" s="1389"/>
      <c r="V157" s="1389"/>
    </row>
    <row r="158" spans="1:22" customFormat="1" ht="18.75" customHeight="1" x14ac:dyDescent="0.25">
      <c r="A158" s="570"/>
      <c r="B158" s="697" t="s">
        <v>597</v>
      </c>
      <c r="C158" s="863"/>
      <c r="D158" s="870"/>
      <c r="E158" s="960"/>
      <c r="F158" s="868">
        <f>SUM(F159:F162)</f>
        <v>55000</v>
      </c>
      <c r="G158" s="1389"/>
      <c r="H158" s="1389"/>
      <c r="I158" s="1389"/>
      <c r="J158" s="1389"/>
      <c r="K158" s="1389"/>
      <c r="L158" s="1389"/>
      <c r="M158" s="1389"/>
      <c r="N158" s="1389"/>
      <c r="O158" s="1389"/>
      <c r="P158" s="1389"/>
      <c r="Q158" s="1389"/>
      <c r="R158" s="1389"/>
      <c r="S158" s="1389"/>
      <c r="T158" s="1389"/>
      <c r="U158" s="1389"/>
      <c r="V158" s="1389"/>
    </row>
    <row r="159" spans="1:22" customFormat="1" ht="18.75" customHeight="1" x14ac:dyDescent="0.25">
      <c r="A159" s="573">
        <v>1</v>
      </c>
      <c r="B159" s="567" t="s">
        <v>1447</v>
      </c>
      <c r="C159" s="568" t="s">
        <v>47</v>
      </c>
      <c r="D159" s="572">
        <v>1300</v>
      </c>
      <c r="E159" s="569" t="s">
        <v>52</v>
      </c>
      <c r="F159" s="572">
        <v>15000</v>
      </c>
      <c r="G159" s="1389"/>
      <c r="H159" s="1389"/>
      <c r="I159" s="1389"/>
      <c r="J159" s="1389"/>
      <c r="K159" s="1389"/>
      <c r="L159" s="1389"/>
      <c r="M159" s="1389"/>
      <c r="N159" s="1389"/>
      <c r="O159" s="1389"/>
      <c r="P159" s="1389"/>
      <c r="Q159" s="1389"/>
      <c r="R159" s="1389"/>
      <c r="S159" s="1389"/>
      <c r="T159" s="1389"/>
      <c r="U159" s="1389"/>
      <c r="V159" s="1389"/>
    </row>
    <row r="160" spans="1:22" customFormat="1" ht="18.75" customHeight="1" x14ac:dyDescent="0.25">
      <c r="A160" s="573">
        <v>2</v>
      </c>
      <c r="B160" s="567" t="s">
        <v>1448</v>
      </c>
      <c r="C160" s="568" t="s">
        <v>47</v>
      </c>
      <c r="D160" s="572">
        <v>1600</v>
      </c>
      <c r="E160" s="569" t="s">
        <v>1449</v>
      </c>
      <c r="F160" s="572">
        <v>15000</v>
      </c>
      <c r="G160" s="1389"/>
      <c r="H160" s="1389"/>
      <c r="I160" s="1389"/>
      <c r="J160" s="1389"/>
      <c r="K160" s="1389"/>
      <c r="L160" s="1389"/>
      <c r="M160" s="1389"/>
      <c r="N160" s="1389"/>
      <c r="O160" s="1389"/>
      <c r="P160" s="1389"/>
      <c r="Q160" s="1389"/>
      <c r="R160" s="1389"/>
      <c r="S160" s="1389"/>
      <c r="T160" s="1389"/>
      <c r="U160" s="1389"/>
      <c r="V160" s="1389"/>
    </row>
    <row r="161" spans="1:22" customFormat="1" ht="18.75" customHeight="1" x14ac:dyDescent="0.25">
      <c r="A161" s="573">
        <v>3</v>
      </c>
      <c r="B161" s="567" t="s">
        <v>1450</v>
      </c>
      <c r="C161" s="568" t="s">
        <v>47</v>
      </c>
      <c r="D161" s="572">
        <v>1</v>
      </c>
      <c r="E161" s="569" t="s">
        <v>52</v>
      </c>
      <c r="F161" s="572">
        <v>10000</v>
      </c>
      <c r="G161" s="1389"/>
      <c r="H161" s="1389"/>
      <c r="I161" s="1389"/>
      <c r="J161" s="1389"/>
      <c r="K161" s="1389"/>
      <c r="L161" s="1389"/>
      <c r="M161" s="1389"/>
      <c r="N161" s="1389"/>
      <c r="O161" s="1389"/>
      <c r="P161" s="1389"/>
      <c r="Q161" s="1389"/>
      <c r="R161" s="1389"/>
      <c r="S161" s="1389"/>
      <c r="T161" s="1389"/>
      <c r="U161" s="1389"/>
      <c r="V161" s="1389"/>
    </row>
    <row r="162" spans="1:22" customFormat="1" ht="18.75" customHeight="1" x14ac:dyDescent="0.25">
      <c r="A162" s="573">
        <v>4</v>
      </c>
      <c r="B162" s="567" t="s">
        <v>1451</v>
      </c>
      <c r="C162" s="568" t="s">
        <v>47</v>
      </c>
      <c r="D162" s="572">
        <v>12</v>
      </c>
      <c r="E162" s="569" t="s">
        <v>1452</v>
      </c>
      <c r="F162" s="572">
        <v>15000</v>
      </c>
      <c r="G162" s="1389"/>
      <c r="H162" s="1389"/>
      <c r="I162" s="1389"/>
      <c r="J162" s="1389"/>
      <c r="K162" s="1389"/>
      <c r="L162" s="1389"/>
      <c r="M162" s="1389"/>
      <c r="N162" s="1389"/>
      <c r="O162" s="1389"/>
      <c r="P162" s="1389"/>
      <c r="Q162" s="1389"/>
      <c r="R162" s="1389"/>
      <c r="S162" s="1389"/>
      <c r="T162" s="1389"/>
      <c r="U162" s="1389"/>
      <c r="V162" s="1389"/>
    </row>
    <row r="163" spans="1:22" customFormat="1" ht="18.75" customHeight="1" x14ac:dyDescent="0.25">
      <c r="A163" s="571"/>
      <c r="B163" s="1080" t="s">
        <v>1453</v>
      </c>
      <c r="C163" s="863"/>
      <c r="D163" s="864"/>
      <c r="E163" s="865"/>
      <c r="F163" s="1036">
        <f>SUM(F164:F173)</f>
        <v>902039</v>
      </c>
      <c r="G163" s="1389"/>
      <c r="H163" s="1389"/>
      <c r="I163" s="1389"/>
      <c r="J163" s="1389"/>
      <c r="K163" s="1389"/>
      <c r="L163" s="1389"/>
      <c r="M163" s="1389"/>
      <c r="N163" s="1389"/>
      <c r="O163" s="1389"/>
      <c r="P163" s="1389"/>
      <c r="Q163" s="1389"/>
      <c r="R163" s="1389"/>
      <c r="S163" s="1389"/>
      <c r="T163" s="1389"/>
      <c r="U163" s="1389"/>
      <c r="V163" s="1389"/>
    </row>
    <row r="164" spans="1:22" customFormat="1" ht="18.75" customHeight="1" x14ac:dyDescent="0.25">
      <c r="A164" s="574">
        <v>1</v>
      </c>
      <c r="B164" s="575" t="s">
        <v>1454</v>
      </c>
      <c r="C164" s="568" t="s">
        <v>47</v>
      </c>
      <c r="D164" s="580">
        <v>4500</v>
      </c>
      <c r="E164" s="578" t="s">
        <v>52</v>
      </c>
      <c r="F164" s="579">
        <f>3104*12/2+1174</f>
        <v>19798</v>
      </c>
      <c r="G164" s="1389"/>
      <c r="H164" s="1389"/>
      <c r="I164" s="1389"/>
      <c r="J164" s="1389"/>
      <c r="K164" s="1389"/>
      <c r="L164" s="1389"/>
      <c r="M164" s="1389"/>
      <c r="N164" s="1389"/>
      <c r="O164" s="1389"/>
      <c r="P164" s="1389"/>
      <c r="Q164" s="1389"/>
      <c r="R164" s="1389"/>
      <c r="S164" s="1389"/>
      <c r="T164" s="1389"/>
      <c r="U164" s="1389"/>
      <c r="V164" s="1389"/>
    </row>
    <row r="165" spans="1:22" customFormat="1" ht="18.75" customHeight="1" x14ac:dyDescent="0.25">
      <c r="A165" s="574">
        <v>2</v>
      </c>
      <c r="B165" s="575" t="s">
        <v>1455</v>
      </c>
      <c r="C165" s="568" t="s">
        <v>47</v>
      </c>
      <c r="D165" s="581">
        <f>161+10+180</f>
        <v>351</v>
      </c>
      <c r="E165" s="578" t="s">
        <v>1456</v>
      </c>
      <c r="F165" s="579">
        <f>37248/2</f>
        <v>18624</v>
      </c>
      <c r="G165" s="1389"/>
      <c r="H165" s="1389"/>
      <c r="I165" s="1389"/>
      <c r="J165" s="1389"/>
      <c r="K165" s="1389"/>
      <c r="L165" s="1389"/>
      <c r="M165" s="1389"/>
      <c r="N165" s="1389"/>
      <c r="O165" s="1389"/>
      <c r="P165" s="1389"/>
      <c r="Q165" s="1389"/>
      <c r="R165" s="1389"/>
      <c r="S165" s="1389"/>
      <c r="T165" s="1389"/>
      <c r="U165" s="1389"/>
      <c r="V165" s="1389"/>
    </row>
    <row r="166" spans="1:22" customFormat="1" ht="18.75" customHeight="1" x14ac:dyDescent="0.25">
      <c r="A166" s="574">
        <v>3</v>
      </c>
      <c r="B166" s="575" t="s">
        <v>1457</v>
      </c>
      <c r="C166" s="568" t="s">
        <v>47</v>
      </c>
      <c r="D166" s="580">
        <v>33</v>
      </c>
      <c r="E166" s="578" t="s">
        <v>52</v>
      </c>
      <c r="F166" s="579">
        <f>8670+92128+3400+12000+5700*12+1174*4+114951+12274+4943+10094+1910+15000-20000</f>
        <v>328466</v>
      </c>
      <c r="G166" s="1389"/>
      <c r="H166" s="1389"/>
      <c r="I166" s="1389"/>
      <c r="J166" s="1389"/>
      <c r="K166" s="1389"/>
      <c r="L166" s="1389"/>
      <c r="M166" s="1389"/>
      <c r="N166" s="1389"/>
      <c r="O166" s="1389"/>
      <c r="P166" s="1389"/>
      <c r="Q166" s="1389"/>
      <c r="R166" s="1389"/>
      <c r="S166" s="1389"/>
      <c r="T166" s="1389"/>
      <c r="U166" s="1389"/>
      <c r="V166" s="1389"/>
    </row>
    <row r="167" spans="1:22" customFormat="1" ht="18.75" customHeight="1" x14ac:dyDescent="0.25">
      <c r="A167" s="574">
        <v>4</v>
      </c>
      <c r="B167" s="575" t="s">
        <v>1458</v>
      </c>
      <c r="C167" s="568" t="s">
        <v>47</v>
      </c>
      <c r="D167" s="581">
        <v>5</v>
      </c>
      <c r="E167" s="578" t="s">
        <v>52</v>
      </c>
      <c r="F167" s="579">
        <f>11798+3000+4540*12+1200*12+1174*4</f>
        <v>88374</v>
      </c>
      <c r="G167" s="1389"/>
      <c r="H167" s="1389"/>
      <c r="I167" s="1389"/>
      <c r="J167" s="1389"/>
      <c r="K167" s="1389"/>
      <c r="L167" s="1389"/>
      <c r="M167" s="1389"/>
      <c r="N167" s="1389"/>
      <c r="O167" s="1389"/>
      <c r="P167" s="1389"/>
      <c r="Q167" s="1389"/>
      <c r="R167" s="1389"/>
      <c r="S167" s="1389"/>
      <c r="T167" s="1389"/>
      <c r="U167" s="1389"/>
      <c r="V167" s="1389"/>
    </row>
    <row r="168" spans="1:22" customFormat="1" ht="18.75" customHeight="1" x14ac:dyDescent="0.25">
      <c r="A168" s="574">
        <v>5</v>
      </c>
      <c r="B168" s="575" t="s">
        <v>1459</v>
      </c>
      <c r="C168" s="568" t="s">
        <v>47</v>
      </c>
      <c r="D168" s="581">
        <v>1</v>
      </c>
      <c r="E168" s="578" t="s">
        <v>52</v>
      </c>
      <c r="F168" s="579">
        <f>15800*12+12914</f>
        <v>202514</v>
      </c>
      <c r="G168" s="1389"/>
      <c r="H168" s="1389"/>
      <c r="I168" s="1389"/>
      <c r="J168" s="1389"/>
      <c r="K168" s="1389"/>
      <c r="L168" s="1389"/>
      <c r="M168" s="1389"/>
      <c r="N168" s="1389"/>
      <c r="O168" s="1389"/>
      <c r="P168" s="1389"/>
      <c r="Q168" s="1389"/>
      <c r="R168" s="1389"/>
      <c r="S168" s="1389"/>
      <c r="T168" s="1389"/>
      <c r="U168" s="1389"/>
      <c r="V168" s="1389"/>
    </row>
    <row r="169" spans="1:22" customFormat="1" ht="18.75" customHeight="1" x14ac:dyDescent="0.25">
      <c r="A169" s="574">
        <v>6</v>
      </c>
      <c r="B169" s="575" t="s">
        <v>1460</v>
      </c>
      <c r="C169" s="576" t="s">
        <v>47</v>
      </c>
      <c r="D169" s="579">
        <v>0</v>
      </c>
      <c r="E169" s="578" t="s">
        <v>52</v>
      </c>
      <c r="F169" s="579">
        <f>68361+16014+40253+2307+41255+2400+2700+3281+5692</f>
        <v>182263</v>
      </c>
      <c r="G169" s="1389"/>
      <c r="H169" s="1389"/>
      <c r="I169" s="1389"/>
      <c r="J169" s="1389"/>
      <c r="K169" s="1389"/>
      <c r="L169" s="1389"/>
      <c r="M169" s="1389"/>
      <c r="N169" s="1389"/>
      <c r="O169" s="1389"/>
      <c r="P169" s="1389"/>
      <c r="Q169" s="1389"/>
      <c r="R169" s="1389"/>
      <c r="S169" s="1389"/>
      <c r="T169" s="1389"/>
      <c r="U169" s="1389"/>
      <c r="V169" s="1389"/>
    </row>
    <row r="170" spans="1:22" customFormat="1" ht="18.75" customHeight="1" x14ac:dyDescent="0.25">
      <c r="A170" s="574">
        <v>7</v>
      </c>
      <c r="B170" s="575" t="s">
        <v>1461</v>
      </c>
      <c r="C170" s="576" t="s">
        <v>47</v>
      </c>
      <c r="D170" s="579">
        <v>1</v>
      </c>
      <c r="E170" s="578" t="s">
        <v>52</v>
      </c>
      <c r="F170" s="579">
        <v>35000</v>
      </c>
      <c r="G170" s="1389"/>
      <c r="H170" s="1389"/>
      <c r="I170" s="1389"/>
      <c r="J170" s="1389"/>
      <c r="K170" s="1389"/>
      <c r="L170" s="1389"/>
      <c r="M170" s="1389"/>
      <c r="N170" s="1389"/>
      <c r="O170" s="1389"/>
      <c r="P170" s="1389"/>
      <c r="Q170" s="1389"/>
      <c r="R170" s="1389"/>
      <c r="S170" s="1389"/>
      <c r="T170" s="1389"/>
      <c r="U170" s="1389"/>
      <c r="V170" s="1389"/>
    </row>
    <row r="171" spans="1:22" customFormat="1" ht="18.75" customHeight="1" x14ac:dyDescent="0.25">
      <c r="A171" s="574">
        <v>8</v>
      </c>
      <c r="B171" s="582" t="s">
        <v>1462</v>
      </c>
      <c r="C171" s="576" t="s">
        <v>47</v>
      </c>
      <c r="D171" s="579">
        <v>1</v>
      </c>
      <c r="E171" s="578" t="s">
        <v>1463</v>
      </c>
      <c r="F171" s="579">
        <v>12000</v>
      </c>
      <c r="G171" s="1389"/>
      <c r="H171" s="1389"/>
      <c r="I171" s="1389"/>
      <c r="J171" s="1389"/>
      <c r="K171" s="1389"/>
      <c r="L171" s="1389"/>
      <c r="M171" s="1389"/>
      <c r="N171" s="1389"/>
      <c r="O171" s="1389"/>
      <c r="P171" s="1389"/>
      <c r="Q171" s="1389"/>
      <c r="R171" s="1389"/>
      <c r="S171" s="1389"/>
      <c r="T171" s="1389"/>
      <c r="U171" s="1389"/>
      <c r="V171" s="1389"/>
    </row>
    <row r="172" spans="1:22" customFormat="1" ht="18.75" customHeight="1" x14ac:dyDescent="0.25">
      <c r="A172" s="574">
        <v>9</v>
      </c>
      <c r="B172" s="582" t="s">
        <v>1464</v>
      </c>
      <c r="C172" s="576" t="s">
        <v>47</v>
      </c>
      <c r="D172" s="579">
        <v>1</v>
      </c>
      <c r="E172" s="578" t="s">
        <v>52</v>
      </c>
      <c r="F172" s="579">
        <v>7000</v>
      </c>
      <c r="G172" s="1389"/>
      <c r="H172" s="1389"/>
      <c r="I172" s="1389"/>
      <c r="J172" s="1389"/>
      <c r="K172" s="1389"/>
      <c r="L172" s="1389"/>
      <c r="M172" s="1389"/>
      <c r="N172" s="1389"/>
      <c r="O172" s="1389"/>
      <c r="P172" s="1389"/>
      <c r="Q172" s="1389"/>
      <c r="R172" s="1389"/>
      <c r="S172" s="1389"/>
      <c r="T172" s="1389"/>
      <c r="U172" s="1389"/>
      <c r="V172" s="1389"/>
    </row>
    <row r="173" spans="1:22" customFormat="1" ht="18.75" customHeight="1" x14ac:dyDescent="0.25">
      <c r="A173" s="574">
        <v>10</v>
      </c>
      <c r="B173" s="575" t="s">
        <v>1465</v>
      </c>
      <c r="C173" s="577" t="s">
        <v>47</v>
      </c>
      <c r="D173" s="579">
        <v>1</v>
      </c>
      <c r="E173" s="578" t="s">
        <v>52</v>
      </c>
      <c r="F173" s="579">
        <v>8000</v>
      </c>
      <c r="G173" s="1389"/>
      <c r="H173" s="1389"/>
      <c r="I173" s="1389"/>
      <c r="J173" s="1389"/>
      <c r="K173" s="1389"/>
      <c r="L173" s="1389"/>
      <c r="M173" s="1389"/>
      <c r="N173" s="1389"/>
      <c r="O173" s="1389"/>
      <c r="P173" s="1389"/>
      <c r="Q173" s="1389"/>
      <c r="R173" s="1389"/>
      <c r="S173" s="1389"/>
      <c r="T173" s="1389"/>
      <c r="U173" s="1389"/>
      <c r="V173" s="1389"/>
    </row>
    <row r="174" spans="1:22" customFormat="1" ht="25.5" customHeight="1" x14ac:dyDescent="0.25">
      <c r="A174" s="1349" t="s">
        <v>854</v>
      </c>
      <c r="B174" s="1350"/>
      <c r="C174" s="103"/>
      <c r="D174" s="592"/>
      <c r="E174" s="598"/>
      <c r="F174" s="127">
        <f>+F175+F182+F197</f>
        <v>12454830</v>
      </c>
      <c r="G174" s="1389"/>
      <c r="H174" s="1389"/>
      <c r="I174" s="1389"/>
      <c r="J174" s="1389"/>
      <c r="K174" s="1389"/>
      <c r="L174" s="1389"/>
      <c r="M174" s="1389"/>
      <c r="N174" s="1389"/>
      <c r="O174" s="1389"/>
      <c r="P174" s="1389"/>
      <c r="Q174" s="1389"/>
      <c r="R174" s="1389"/>
      <c r="S174" s="1389"/>
      <c r="T174" s="1389"/>
      <c r="U174" s="1389"/>
      <c r="V174" s="1389"/>
    </row>
    <row r="175" spans="1:22" customFormat="1" ht="18.75" customHeight="1" x14ac:dyDescent="0.25">
      <c r="A175" s="12"/>
      <c r="B175" s="76" t="s">
        <v>863</v>
      </c>
      <c r="C175" s="252"/>
      <c r="D175" s="591"/>
      <c r="E175" s="253"/>
      <c r="F175" s="213">
        <f>SUM(F176:F181)</f>
        <v>28118</v>
      </c>
      <c r="G175" s="1409"/>
      <c r="H175" s="1389"/>
      <c r="I175" s="1389"/>
      <c r="J175" s="1389"/>
      <c r="K175" s="1389"/>
      <c r="L175" s="1389"/>
      <c r="M175" s="1389"/>
      <c r="N175" s="1389"/>
      <c r="O175" s="1389"/>
      <c r="P175" s="1389"/>
      <c r="Q175" s="1389"/>
      <c r="R175" s="1389"/>
      <c r="S175" s="1389"/>
      <c r="T175" s="1389"/>
      <c r="U175" s="1389"/>
      <c r="V175" s="1389"/>
    </row>
    <row r="176" spans="1:22" customFormat="1" ht="17.25" customHeight="1" x14ac:dyDescent="0.25">
      <c r="A176" s="609">
        <v>1</v>
      </c>
      <c r="B176" s="594" t="s">
        <v>1489</v>
      </c>
      <c r="C176" s="577" t="s">
        <v>47</v>
      </c>
      <c r="D176" s="596">
        <v>1</v>
      </c>
      <c r="E176" s="597" t="s">
        <v>248</v>
      </c>
      <c r="F176" s="595">
        <v>1876</v>
      </c>
      <c r="G176" s="435"/>
      <c r="H176" s="1409"/>
      <c r="I176" s="1389"/>
      <c r="J176" s="1389"/>
      <c r="K176" s="1389"/>
      <c r="L176" s="1389"/>
      <c r="M176" s="1389"/>
      <c r="N176" s="1389"/>
      <c r="O176" s="1389"/>
      <c r="P176" s="1389"/>
      <c r="Q176" s="1389"/>
      <c r="R176" s="1389"/>
      <c r="S176" s="1389"/>
      <c r="T176" s="1389"/>
      <c r="U176" s="1389"/>
      <c r="V176" s="1389"/>
    </row>
    <row r="177" spans="1:22" customFormat="1" ht="18.75" customHeight="1" x14ac:dyDescent="0.25">
      <c r="A177" s="609">
        <v>2</v>
      </c>
      <c r="B177" s="594" t="s">
        <v>1490</v>
      </c>
      <c r="C177" s="577" t="s">
        <v>47</v>
      </c>
      <c r="D177" s="596">
        <v>4</v>
      </c>
      <c r="E177" s="597" t="s">
        <v>248</v>
      </c>
      <c r="F177" s="595">
        <v>2000</v>
      </c>
      <c r="G177" s="435"/>
      <c r="H177" s="1409"/>
      <c r="I177" s="1389"/>
      <c r="J177" s="1389"/>
      <c r="K177" s="1389"/>
      <c r="L177" s="1389"/>
      <c r="M177" s="1389"/>
      <c r="N177" s="1389"/>
      <c r="O177" s="1389"/>
      <c r="P177" s="1389"/>
      <c r="Q177" s="1389"/>
      <c r="R177" s="1389"/>
      <c r="S177" s="1389"/>
      <c r="T177" s="1389"/>
      <c r="U177" s="1389"/>
      <c r="V177" s="1389"/>
    </row>
    <row r="178" spans="1:22" customFormat="1" ht="25.5" customHeight="1" x14ac:dyDescent="0.25">
      <c r="A178" s="609">
        <v>3</v>
      </c>
      <c r="B178" s="594" t="s">
        <v>1491</v>
      </c>
      <c r="C178" s="577" t="s">
        <v>47</v>
      </c>
      <c r="D178" s="596">
        <v>8</v>
      </c>
      <c r="E178" s="597" t="s">
        <v>248</v>
      </c>
      <c r="F178" s="595">
        <v>1313</v>
      </c>
      <c r="G178" s="435"/>
      <c r="H178" s="1409"/>
      <c r="I178" s="1389"/>
      <c r="J178" s="1389"/>
      <c r="K178" s="1389"/>
      <c r="L178" s="1389"/>
      <c r="M178" s="1389"/>
      <c r="N178" s="1389"/>
      <c r="O178" s="1389"/>
      <c r="P178" s="1389"/>
      <c r="Q178" s="1389"/>
      <c r="R178" s="1389"/>
      <c r="S178" s="1389"/>
      <c r="T178" s="1389"/>
      <c r="U178" s="1389"/>
      <c r="V178" s="1389"/>
    </row>
    <row r="179" spans="1:22" customFormat="1" ht="18.75" customHeight="1" x14ac:dyDescent="0.25">
      <c r="A179" s="609">
        <v>4</v>
      </c>
      <c r="B179" s="594" t="s">
        <v>1492</v>
      </c>
      <c r="C179" s="577" t="s">
        <v>47</v>
      </c>
      <c r="D179" s="596">
        <v>2</v>
      </c>
      <c r="E179" s="597" t="s">
        <v>248</v>
      </c>
      <c r="F179" s="595">
        <v>2478</v>
      </c>
      <c r="G179" s="435"/>
      <c r="H179" s="1409"/>
      <c r="I179" s="1389"/>
      <c r="J179" s="1389"/>
      <c r="K179" s="1389"/>
      <c r="L179" s="1389"/>
      <c r="M179" s="1389"/>
      <c r="N179" s="1389"/>
      <c r="O179" s="1389"/>
      <c r="P179" s="1389"/>
      <c r="Q179" s="1389"/>
      <c r="R179" s="1389"/>
      <c r="S179" s="1389"/>
      <c r="T179" s="1389"/>
      <c r="U179" s="1389"/>
      <c r="V179" s="1389"/>
    </row>
    <row r="180" spans="1:22" customFormat="1" ht="18.75" customHeight="1" x14ac:dyDescent="0.25">
      <c r="A180" s="609">
        <v>5</v>
      </c>
      <c r="B180" s="594" t="s">
        <v>1493</v>
      </c>
      <c r="C180" s="577" t="s">
        <v>47</v>
      </c>
      <c r="D180" s="596">
        <v>10</v>
      </c>
      <c r="E180" s="597" t="s">
        <v>248</v>
      </c>
      <c r="F180" s="595">
        <v>1800</v>
      </c>
      <c r="G180" s="435"/>
      <c r="H180" s="1409"/>
      <c r="I180" s="1389"/>
      <c r="J180" s="1389"/>
      <c r="K180" s="1389"/>
      <c r="L180" s="1389"/>
      <c r="M180" s="1389"/>
      <c r="N180" s="1389"/>
      <c r="O180" s="1389"/>
      <c r="P180" s="1389"/>
      <c r="Q180" s="1389"/>
      <c r="R180" s="1389"/>
      <c r="S180" s="1389"/>
      <c r="T180" s="1389"/>
      <c r="U180" s="1389"/>
      <c r="V180" s="1389"/>
    </row>
    <row r="181" spans="1:22" customFormat="1" ht="18.75" customHeight="1" x14ac:dyDescent="0.25">
      <c r="A181" s="22">
        <v>6</v>
      </c>
      <c r="B181" s="261" t="s">
        <v>1520</v>
      </c>
      <c r="C181" s="577" t="s">
        <v>47</v>
      </c>
      <c r="D181" s="111">
        <v>1</v>
      </c>
      <c r="E181" s="187" t="s">
        <v>48</v>
      </c>
      <c r="F181" s="24">
        <v>18651</v>
      </c>
      <c r="G181" s="615"/>
      <c r="H181" s="1389"/>
      <c r="I181" s="1389"/>
      <c r="J181" s="1389"/>
      <c r="K181" s="1389"/>
      <c r="L181" s="1389"/>
      <c r="M181" s="1389"/>
      <c r="N181" s="1389"/>
      <c r="O181" s="1389"/>
      <c r="P181" s="1389"/>
      <c r="Q181" s="1389"/>
      <c r="R181" s="1389"/>
      <c r="S181" s="1389"/>
      <c r="T181" s="1389"/>
      <c r="U181" s="1389"/>
      <c r="V181" s="1389"/>
    </row>
    <row r="182" spans="1:22" customFormat="1" ht="18" customHeight="1" x14ac:dyDescent="0.25">
      <c r="A182" s="134"/>
      <c r="B182" s="225" t="s">
        <v>600</v>
      </c>
      <c r="C182" s="254"/>
      <c r="D182" s="591"/>
      <c r="E182" s="255"/>
      <c r="F182" s="213">
        <f>SUM(F183:F196)</f>
        <v>556099</v>
      </c>
      <c r="G182" s="435"/>
      <c r="H182" s="1389"/>
      <c r="I182" s="1389"/>
      <c r="J182" s="1389"/>
      <c r="K182" s="1389"/>
      <c r="L182" s="1389"/>
      <c r="M182" s="1389"/>
      <c r="N182" s="1389"/>
      <c r="O182" s="1389"/>
      <c r="P182" s="1389"/>
      <c r="Q182" s="1389"/>
      <c r="R182" s="1389"/>
      <c r="S182" s="1389"/>
      <c r="T182" s="1389"/>
      <c r="U182" s="1389"/>
      <c r="V182" s="1389"/>
    </row>
    <row r="183" spans="1:22" customFormat="1" ht="18.75" customHeight="1" x14ac:dyDescent="0.25">
      <c r="A183" s="260">
        <v>1</v>
      </c>
      <c r="B183" s="261" t="s">
        <v>601</v>
      </c>
      <c r="C183" s="214" t="s">
        <v>39</v>
      </c>
      <c r="D183" s="269">
        <v>200</v>
      </c>
      <c r="E183" s="84" t="s">
        <v>164</v>
      </c>
      <c r="F183" s="269">
        <v>69560</v>
      </c>
      <c r="G183" s="435"/>
      <c r="H183" s="1389"/>
      <c r="I183" s="1389"/>
      <c r="J183" s="1389"/>
      <c r="K183" s="1389"/>
      <c r="L183" s="1389"/>
      <c r="M183" s="1389"/>
      <c r="N183" s="1389"/>
      <c r="O183" s="1389"/>
      <c r="P183" s="1389"/>
      <c r="Q183" s="1389"/>
      <c r="R183" s="1389"/>
      <c r="S183" s="1389"/>
      <c r="T183" s="1389"/>
      <c r="U183" s="1389"/>
      <c r="V183" s="1389"/>
    </row>
    <row r="184" spans="1:22" customFormat="1" ht="18.75" customHeight="1" x14ac:dyDescent="0.25">
      <c r="A184" s="260">
        <v>2</v>
      </c>
      <c r="B184" s="261" t="s">
        <v>602</v>
      </c>
      <c r="C184" s="214" t="s">
        <v>39</v>
      </c>
      <c r="D184" s="269">
        <v>40</v>
      </c>
      <c r="E184" s="84" t="s">
        <v>164</v>
      </c>
      <c r="F184" s="269">
        <v>35000</v>
      </c>
      <c r="G184" s="615"/>
      <c r="H184" s="1389"/>
      <c r="I184" s="1389"/>
      <c r="J184" s="1389"/>
      <c r="K184" s="1389"/>
      <c r="L184" s="1389"/>
      <c r="M184" s="1389"/>
      <c r="N184" s="1389"/>
      <c r="O184" s="1389"/>
      <c r="P184" s="1389"/>
      <c r="Q184" s="1389"/>
      <c r="R184" s="1389"/>
      <c r="S184" s="1389"/>
      <c r="T184" s="1389"/>
      <c r="U184" s="1389"/>
      <c r="V184" s="1389"/>
    </row>
    <row r="185" spans="1:22" customFormat="1" ht="18.75" customHeight="1" x14ac:dyDescent="0.25">
      <c r="A185" s="260">
        <v>3</v>
      </c>
      <c r="B185" s="261" t="s">
        <v>603</v>
      </c>
      <c r="C185" s="214" t="s">
        <v>39</v>
      </c>
      <c r="D185" s="269">
        <v>40</v>
      </c>
      <c r="E185" s="84" t="s">
        <v>164</v>
      </c>
      <c r="F185" s="269">
        <v>36374</v>
      </c>
      <c r="G185" s="615"/>
      <c r="H185" s="1389"/>
      <c r="I185" s="1389"/>
      <c r="J185" s="1389"/>
      <c r="K185" s="1389"/>
      <c r="L185" s="1389"/>
      <c r="M185" s="1389"/>
      <c r="N185" s="1389"/>
      <c r="O185" s="1389"/>
      <c r="P185" s="1389"/>
      <c r="Q185" s="1389"/>
      <c r="R185" s="1389"/>
      <c r="S185" s="1389"/>
      <c r="T185" s="1389"/>
      <c r="U185" s="1389"/>
      <c r="V185" s="1389"/>
    </row>
    <row r="186" spans="1:22" customFormat="1" ht="25.5" customHeight="1" x14ac:dyDescent="0.25">
      <c r="A186" s="260">
        <v>4</v>
      </c>
      <c r="B186" s="261" t="s">
        <v>604</v>
      </c>
      <c r="C186" s="214" t="s">
        <v>39</v>
      </c>
      <c r="D186" s="269">
        <v>10</v>
      </c>
      <c r="E186" s="84" t="s">
        <v>164</v>
      </c>
      <c r="F186" s="269">
        <v>55000</v>
      </c>
      <c r="G186" s="615"/>
      <c r="H186" s="1389"/>
      <c r="I186" s="1389"/>
      <c r="J186" s="1389"/>
      <c r="K186" s="1389"/>
      <c r="L186" s="1389"/>
      <c r="M186" s="1389"/>
      <c r="N186" s="1389"/>
      <c r="O186" s="1389"/>
      <c r="P186" s="1389"/>
      <c r="Q186" s="1389"/>
      <c r="R186" s="1389"/>
      <c r="S186" s="1389"/>
      <c r="T186" s="1389"/>
      <c r="U186" s="1389"/>
      <c r="V186" s="1389"/>
    </row>
    <row r="187" spans="1:22" customFormat="1" ht="18.75" customHeight="1" x14ac:dyDescent="0.25">
      <c r="A187" s="260">
        <v>5</v>
      </c>
      <c r="B187" s="261" t="s">
        <v>605</v>
      </c>
      <c r="C187" s="214" t="s">
        <v>39</v>
      </c>
      <c r="D187" s="269">
        <v>70</v>
      </c>
      <c r="E187" s="84" t="s">
        <v>164</v>
      </c>
      <c r="F187" s="269">
        <v>55000</v>
      </c>
      <c r="G187" s="615"/>
      <c r="H187" s="1389"/>
      <c r="I187" s="1389"/>
      <c r="J187" s="1389"/>
      <c r="K187" s="1389"/>
      <c r="L187" s="1389"/>
      <c r="M187" s="1389"/>
      <c r="N187" s="1389"/>
      <c r="O187" s="1389"/>
      <c r="P187" s="1389"/>
      <c r="Q187" s="1389"/>
      <c r="R187" s="1389"/>
      <c r="S187" s="1389"/>
      <c r="T187" s="1389"/>
      <c r="U187" s="1389"/>
      <c r="V187" s="1389"/>
    </row>
    <row r="188" spans="1:22" customFormat="1" ht="25.5" customHeight="1" x14ac:dyDescent="0.25">
      <c r="A188" s="260">
        <v>6</v>
      </c>
      <c r="B188" s="25" t="s">
        <v>606</v>
      </c>
      <c r="C188" s="214" t="s">
        <v>39</v>
      </c>
      <c r="D188" s="269">
        <v>60</v>
      </c>
      <c r="E188" s="84" t="s">
        <v>164</v>
      </c>
      <c r="F188" s="269">
        <v>37274</v>
      </c>
      <c r="G188" s="615"/>
      <c r="H188" s="1389"/>
      <c r="I188" s="1389"/>
      <c r="J188" s="1389"/>
      <c r="K188" s="1389"/>
      <c r="L188" s="1389"/>
      <c r="M188" s="1389"/>
      <c r="N188" s="1389"/>
      <c r="O188" s="1389"/>
      <c r="P188" s="1389"/>
      <c r="Q188" s="1389"/>
      <c r="R188" s="1389"/>
      <c r="S188" s="1389"/>
      <c r="T188" s="1389"/>
      <c r="U188" s="1389"/>
      <c r="V188" s="1389"/>
    </row>
    <row r="189" spans="1:22" customFormat="1" ht="25.5" customHeight="1" x14ac:dyDescent="0.25">
      <c r="A189" s="260">
        <v>7</v>
      </c>
      <c r="B189" s="25" t="s">
        <v>607</v>
      </c>
      <c r="C189" s="214" t="s">
        <v>39</v>
      </c>
      <c r="D189" s="269">
        <v>40</v>
      </c>
      <c r="E189" s="84" t="s">
        <v>249</v>
      </c>
      <c r="F189" s="269">
        <v>40220</v>
      </c>
      <c r="G189" s="615"/>
      <c r="H189" s="1389"/>
      <c r="I189" s="1389"/>
      <c r="J189" s="1389"/>
      <c r="K189" s="1389"/>
      <c r="L189" s="1389"/>
      <c r="M189" s="1389"/>
      <c r="N189" s="1389"/>
      <c r="O189" s="1389"/>
      <c r="P189" s="1389"/>
      <c r="Q189" s="1389"/>
      <c r="R189" s="1389"/>
      <c r="S189" s="1389"/>
      <c r="T189" s="1389"/>
      <c r="U189" s="1389"/>
      <c r="V189" s="1389"/>
    </row>
    <row r="190" spans="1:22" customFormat="1" ht="25.5" customHeight="1" x14ac:dyDescent="0.25">
      <c r="A190" s="260">
        <v>8</v>
      </c>
      <c r="B190" s="25" t="s">
        <v>608</v>
      </c>
      <c r="C190" s="214" t="s">
        <v>39</v>
      </c>
      <c r="D190" s="269">
        <v>60</v>
      </c>
      <c r="E190" s="84" t="s">
        <v>571</v>
      </c>
      <c r="F190" s="269">
        <v>10000</v>
      </c>
      <c r="G190" s="615"/>
      <c r="H190" s="1389"/>
      <c r="I190" s="1389"/>
      <c r="J190" s="1389"/>
      <c r="K190" s="1389"/>
      <c r="L190" s="1389"/>
      <c r="M190" s="1389"/>
      <c r="N190" s="1389"/>
      <c r="O190" s="1389"/>
      <c r="P190" s="1389"/>
      <c r="Q190" s="1389"/>
      <c r="R190" s="1389"/>
      <c r="S190" s="1389"/>
      <c r="T190" s="1389"/>
      <c r="U190" s="1389"/>
      <c r="V190" s="1389"/>
    </row>
    <row r="191" spans="1:22" customFormat="1" ht="18.75" customHeight="1" x14ac:dyDescent="0.25">
      <c r="A191" s="260">
        <v>9</v>
      </c>
      <c r="B191" s="25" t="s">
        <v>609</v>
      </c>
      <c r="C191" s="214" t="s">
        <v>39</v>
      </c>
      <c r="D191" s="269">
        <v>48</v>
      </c>
      <c r="E191" s="84" t="s">
        <v>249</v>
      </c>
      <c r="F191" s="269">
        <v>55000</v>
      </c>
      <c r="G191" s="615"/>
      <c r="H191" s="1389"/>
      <c r="I191" s="1389"/>
      <c r="J191" s="1389"/>
      <c r="K191" s="1389"/>
      <c r="L191" s="1389"/>
      <c r="M191" s="1389"/>
      <c r="N191" s="1389"/>
      <c r="O191" s="1389"/>
      <c r="P191" s="1389"/>
      <c r="Q191" s="1389"/>
      <c r="R191" s="1389"/>
      <c r="S191" s="1389"/>
      <c r="T191" s="1389"/>
      <c r="U191" s="1389"/>
      <c r="V191" s="1389"/>
    </row>
    <row r="192" spans="1:22" customFormat="1" ht="25.5" customHeight="1" x14ac:dyDescent="0.25">
      <c r="A192" s="260">
        <v>10</v>
      </c>
      <c r="B192" s="25" t="s">
        <v>610</v>
      </c>
      <c r="C192" s="214" t="s">
        <v>39</v>
      </c>
      <c r="D192" s="269">
        <v>180</v>
      </c>
      <c r="E192" s="84" t="s">
        <v>164</v>
      </c>
      <c r="F192" s="269">
        <v>25000</v>
      </c>
      <c r="G192" s="615"/>
      <c r="H192" s="615"/>
      <c r="I192" s="615"/>
      <c r="J192" s="615"/>
      <c r="K192" s="615"/>
      <c r="L192" s="615"/>
      <c r="M192" s="615"/>
      <c r="N192" s="615"/>
      <c r="O192" s="615"/>
      <c r="P192" s="615"/>
      <c r="Q192" s="615"/>
      <c r="R192" s="615"/>
      <c r="S192" s="615"/>
      <c r="T192" s="615"/>
      <c r="U192" s="1389"/>
      <c r="V192" s="1389"/>
    </row>
    <row r="193" spans="1:22" customFormat="1" ht="25.5" customHeight="1" x14ac:dyDescent="0.25">
      <c r="A193" s="260">
        <v>11</v>
      </c>
      <c r="B193" s="261" t="s">
        <v>611</v>
      </c>
      <c r="C193" s="214" t="s">
        <v>39</v>
      </c>
      <c r="D193" s="269">
        <v>12</v>
      </c>
      <c r="E193" s="84" t="s">
        <v>236</v>
      </c>
      <c r="F193" s="269">
        <v>45000</v>
      </c>
      <c r="G193" s="615"/>
      <c r="H193" s="615"/>
      <c r="I193" s="615"/>
      <c r="J193" s="615"/>
      <c r="K193" s="615"/>
      <c r="L193" s="615"/>
      <c r="M193" s="615"/>
      <c r="N193" s="615"/>
      <c r="O193" s="615"/>
      <c r="P193" s="615"/>
      <c r="Q193" s="615"/>
      <c r="R193" s="615"/>
      <c r="S193" s="615"/>
      <c r="T193" s="615"/>
      <c r="U193" s="1389"/>
      <c r="V193" s="1389"/>
    </row>
    <row r="194" spans="1:22" customFormat="1" ht="25.5" customHeight="1" x14ac:dyDescent="0.25">
      <c r="A194" s="260">
        <v>12</v>
      </c>
      <c r="B194" s="261" t="s">
        <v>612</v>
      </c>
      <c r="C194" s="214" t="s">
        <v>39</v>
      </c>
      <c r="D194" s="269">
        <v>80</v>
      </c>
      <c r="E194" s="84" t="s">
        <v>613</v>
      </c>
      <c r="F194" s="269">
        <v>49836</v>
      </c>
      <c r="G194" s="615"/>
      <c r="H194" s="615"/>
      <c r="I194" s="615"/>
      <c r="J194" s="615"/>
      <c r="K194" s="615"/>
      <c r="L194" s="615"/>
      <c r="M194" s="615"/>
      <c r="N194" s="615"/>
      <c r="O194" s="615"/>
      <c r="P194" s="615"/>
      <c r="Q194" s="615"/>
      <c r="R194" s="615"/>
      <c r="S194" s="615"/>
      <c r="T194" s="615"/>
      <c r="U194" s="1389"/>
      <c r="V194" s="1389"/>
    </row>
    <row r="195" spans="1:22" customFormat="1" ht="18.75" customHeight="1" x14ac:dyDescent="0.25">
      <c r="A195" s="260">
        <v>13</v>
      </c>
      <c r="B195" s="277" t="s">
        <v>614</v>
      </c>
      <c r="C195" s="214" t="s">
        <v>39</v>
      </c>
      <c r="D195" s="24">
        <v>48</v>
      </c>
      <c r="E195" s="84" t="s">
        <v>166</v>
      </c>
      <c r="F195" s="24">
        <v>11235</v>
      </c>
      <c r="G195" s="615"/>
      <c r="H195" s="615"/>
      <c r="I195" s="615"/>
      <c r="J195" s="615"/>
      <c r="K195" s="615"/>
      <c r="L195" s="615"/>
      <c r="M195" s="615"/>
      <c r="N195" s="615"/>
      <c r="O195" s="615"/>
      <c r="P195" s="615"/>
      <c r="Q195" s="615"/>
      <c r="R195" s="615"/>
      <c r="S195" s="615"/>
      <c r="T195" s="615"/>
      <c r="U195" s="1389"/>
      <c r="V195" s="1389"/>
    </row>
    <row r="196" spans="1:22" customFormat="1" ht="18.75" customHeight="1" x14ac:dyDescent="0.25">
      <c r="A196" s="65">
        <v>14</v>
      </c>
      <c r="B196" s="277" t="s">
        <v>615</v>
      </c>
      <c r="C196" s="214" t="s">
        <v>39</v>
      </c>
      <c r="D196" s="24">
        <v>1</v>
      </c>
      <c r="E196" s="84" t="s">
        <v>450</v>
      </c>
      <c r="F196" s="24">
        <v>31600</v>
      </c>
      <c r="G196" s="615"/>
      <c r="H196" s="615"/>
      <c r="I196" s="615"/>
      <c r="J196" s="615"/>
      <c r="K196" s="615"/>
      <c r="L196" s="615"/>
      <c r="M196" s="615"/>
      <c r="N196" s="615"/>
      <c r="O196" s="615"/>
      <c r="P196" s="615"/>
      <c r="Q196" s="615"/>
      <c r="R196" s="615"/>
      <c r="S196" s="615"/>
      <c r="T196" s="615"/>
      <c r="U196" s="1389"/>
      <c r="V196" s="1389"/>
    </row>
    <row r="197" spans="1:22" customFormat="1" ht="18.75" customHeight="1" x14ac:dyDescent="0.25">
      <c r="A197" s="22"/>
      <c r="B197" s="76" t="s">
        <v>616</v>
      </c>
      <c r="C197" s="256"/>
      <c r="D197" s="234"/>
      <c r="E197" s="239"/>
      <c r="F197" s="202">
        <f>SUM(F198:F214)+F215</f>
        <v>11870613</v>
      </c>
      <c r="G197" s="435"/>
      <c r="H197" s="615"/>
      <c r="I197" s="615"/>
      <c r="J197" s="615"/>
      <c r="K197" s="615"/>
      <c r="L197" s="615"/>
      <c r="M197" s="615"/>
      <c r="N197" s="615"/>
      <c r="O197" s="615"/>
      <c r="P197" s="615"/>
      <c r="Q197" s="615"/>
      <c r="R197" s="615"/>
      <c r="S197" s="615"/>
      <c r="T197" s="615"/>
      <c r="U197" s="1389"/>
      <c r="V197" s="1389"/>
    </row>
    <row r="198" spans="1:22" customFormat="1" ht="53.25" customHeight="1" x14ac:dyDescent="0.25">
      <c r="A198" s="260">
        <v>1</v>
      </c>
      <c r="B198" s="105" t="s">
        <v>617</v>
      </c>
      <c r="C198" s="274" t="s">
        <v>39</v>
      </c>
      <c r="D198" s="24">
        <v>60</v>
      </c>
      <c r="E198" s="67" t="s">
        <v>247</v>
      </c>
      <c r="F198" s="24">
        <v>100000</v>
      </c>
      <c r="G198" s="615"/>
      <c r="H198" s="615"/>
      <c r="I198" s="615"/>
      <c r="J198" s="615"/>
      <c r="K198" s="615"/>
      <c r="L198" s="615"/>
      <c r="M198" s="615"/>
      <c r="N198" s="615"/>
      <c r="O198" s="615"/>
      <c r="P198" s="615"/>
      <c r="Q198" s="615"/>
      <c r="R198" s="615"/>
      <c r="S198" s="615"/>
      <c r="T198" s="615"/>
      <c r="U198" s="1389"/>
      <c r="V198" s="1389"/>
    </row>
    <row r="199" spans="1:22" customFormat="1" ht="25.5" customHeight="1" x14ac:dyDescent="0.25">
      <c r="A199" s="260">
        <v>2</v>
      </c>
      <c r="B199" s="105" t="s">
        <v>618</v>
      </c>
      <c r="C199" s="274" t="s">
        <v>39</v>
      </c>
      <c r="D199" s="24">
        <v>240</v>
      </c>
      <c r="E199" s="67" t="s">
        <v>247</v>
      </c>
      <c r="F199" s="24">
        <v>80000</v>
      </c>
      <c r="G199" s="615"/>
      <c r="H199" s="615"/>
      <c r="I199" s="615"/>
      <c r="J199" s="615"/>
      <c r="K199" s="615"/>
      <c r="L199" s="615"/>
      <c r="M199" s="615"/>
      <c r="N199" s="615"/>
      <c r="O199" s="615"/>
      <c r="P199" s="615"/>
      <c r="Q199" s="615"/>
      <c r="R199" s="615"/>
      <c r="S199" s="615"/>
      <c r="T199" s="615"/>
      <c r="U199" s="1389"/>
      <c r="V199" s="1389"/>
    </row>
    <row r="200" spans="1:22" customFormat="1" ht="18.75" customHeight="1" x14ac:dyDescent="0.25">
      <c r="A200" s="260">
        <v>3</v>
      </c>
      <c r="B200" s="105" t="s">
        <v>619</v>
      </c>
      <c r="C200" s="274" t="s">
        <v>39</v>
      </c>
      <c r="D200" s="24">
        <v>60</v>
      </c>
      <c r="E200" s="67" t="s">
        <v>221</v>
      </c>
      <c r="F200" s="24">
        <v>50000</v>
      </c>
      <c r="G200" s="615"/>
      <c r="H200" s="615"/>
      <c r="I200" s="615"/>
      <c r="J200" s="615"/>
      <c r="K200" s="615"/>
      <c r="L200" s="615"/>
      <c r="M200" s="615"/>
      <c r="N200" s="615"/>
      <c r="O200" s="615"/>
      <c r="P200" s="615"/>
      <c r="Q200" s="615"/>
      <c r="R200" s="615"/>
      <c r="S200" s="615"/>
      <c r="T200" s="615"/>
      <c r="U200" s="1389"/>
      <c r="V200" s="1389"/>
    </row>
    <row r="201" spans="1:22" customFormat="1" ht="18.75" customHeight="1" x14ac:dyDescent="0.25">
      <c r="A201" s="260">
        <v>4</v>
      </c>
      <c r="B201" s="105" t="s">
        <v>620</v>
      </c>
      <c r="C201" s="274" t="s">
        <v>39</v>
      </c>
      <c r="D201" s="24">
        <v>12</v>
      </c>
      <c r="E201" s="67" t="s">
        <v>247</v>
      </c>
      <c r="F201" s="24">
        <v>60000</v>
      </c>
      <c r="G201" s="615"/>
      <c r="H201" s="615"/>
      <c r="I201" s="615"/>
      <c r="J201" s="615"/>
      <c r="K201" s="615"/>
      <c r="L201" s="615"/>
      <c r="M201" s="615"/>
      <c r="N201" s="615"/>
      <c r="O201" s="615"/>
      <c r="P201" s="615"/>
      <c r="Q201" s="615"/>
      <c r="R201" s="615"/>
      <c r="S201" s="615"/>
      <c r="T201" s="615"/>
      <c r="U201" s="1389"/>
      <c r="V201" s="1389"/>
    </row>
    <row r="202" spans="1:22" customFormat="1" ht="18.75" customHeight="1" x14ac:dyDescent="0.25">
      <c r="A202" s="260">
        <v>5</v>
      </c>
      <c r="B202" s="105" t="s">
        <v>621</v>
      </c>
      <c r="C202" s="274" t="s">
        <v>39</v>
      </c>
      <c r="D202" s="24">
        <v>120</v>
      </c>
      <c r="E202" s="67" t="s">
        <v>221</v>
      </c>
      <c r="F202" s="24">
        <v>60000</v>
      </c>
      <c r="G202" s="615"/>
      <c r="H202" s="615"/>
      <c r="I202" s="615"/>
      <c r="J202" s="615"/>
      <c r="K202" s="615"/>
      <c r="L202" s="615"/>
      <c r="M202" s="615"/>
      <c r="N202" s="615"/>
      <c r="O202" s="615"/>
      <c r="P202" s="615"/>
      <c r="Q202" s="615"/>
      <c r="R202" s="615"/>
      <c r="S202" s="615"/>
      <c r="T202" s="615"/>
      <c r="U202" s="1389"/>
      <c r="V202" s="1389"/>
    </row>
    <row r="203" spans="1:22" customFormat="1" ht="18.75" customHeight="1" x14ac:dyDescent="0.25">
      <c r="A203" s="260">
        <v>6</v>
      </c>
      <c r="B203" s="105" t="s">
        <v>622</v>
      </c>
      <c r="C203" s="274" t="s">
        <v>39</v>
      </c>
      <c r="D203" s="24">
        <v>240</v>
      </c>
      <c r="E203" s="67" t="s">
        <v>247</v>
      </c>
      <c r="F203" s="24">
        <v>65000</v>
      </c>
      <c r="G203" s="615"/>
      <c r="H203" s="615"/>
      <c r="I203" s="615"/>
      <c r="J203" s="615"/>
      <c r="K203" s="615"/>
      <c r="L203" s="615"/>
      <c r="M203" s="615"/>
      <c r="N203" s="615"/>
      <c r="O203" s="615"/>
      <c r="P203" s="615"/>
      <c r="Q203" s="615"/>
      <c r="R203" s="615"/>
      <c r="S203" s="615"/>
      <c r="T203" s="615"/>
      <c r="U203" s="1389"/>
      <c r="V203" s="1389"/>
    </row>
    <row r="204" spans="1:22" customFormat="1" ht="18.75" customHeight="1" x14ac:dyDescent="0.25">
      <c r="A204" s="260">
        <v>7</v>
      </c>
      <c r="B204" s="105" t="s">
        <v>623</v>
      </c>
      <c r="C204" s="274" t="s">
        <v>39</v>
      </c>
      <c r="D204" s="24">
        <v>1</v>
      </c>
      <c r="E204" s="67" t="s">
        <v>164</v>
      </c>
      <c r="F204" s="24">
        <v>60000</v>
      </c>
      <c r="G204" s="615"/>
      <c r="H204" s="615"/>
      <c r="I204" s="615"/>
      <c r="J204" s="615"/>
      <c r="K204" s="615"/>
      <c r="L204" s="615"/>
      <c r="M204" s="615"/>
      <c r="N204" s="615"/>
      <c r="O204" s="615"/>
      <c r="P204" s="615"/>
      <c r="Q204" s="615"/>
      <c r="R204" s="615"/>
      <c r="S204" s="615"/>
      <c r="T204" s="615"/>
      <c r="U204" s="1389"/>
      <c r="V204" s="1389"/>
    </row>
    <row r="205" spans="1:22" customFormat="1" ht="18.75" customHeight="1" x14ac:dyDescent="0.25">
      <c r="A205" s="260">
        <v>8</v>
      </c>
      <c r="B205" s="105" t="s">
        <v>624</v>
      </c>
      <c r="C205" s="274" t="s">
        <v>39</v>
      </c>
      <c r="D205" s="24">
        <v>2</v>
      </c>
      <c r="E205" s="67" t="s">
        <v>360</v>
      </c>
      <c r="F205" s="24">
        <v>70000</v>
      </c>
      <c r="G205" s="615"/>
      <c r="H205" s="615"/>
      <c r="I205" s="615"/>
      <c r="J205" s="615"/>
      <c r="K205" s="615"/>
      <c r="L205" s="615"/>
      <c r="M205" s="615"/>
      <c r="N205" s="615"/>
      <c r="O205" s="615"/>
      <c r="P205" s="615"/>
      <c r="Q205" s="615"/>
      <c r="R205" s="615"/>
      <c r="S205" s="615"/>
      <c r="T205" s="615"/>
      <c r="U205" s="1389"/>
      <c r="V205" s="1389"/>
    </row>
    <row r="206" spans="1:22" customFormat="1" ht="18.75" customHeight="1" x14ac:dyDescent="0.25">
      <c r="A206" s="260">
        <v>9</v>
      </c>
      <c r="B206" s="105" t="s">
        <v>625</v>
      </c>
      <c r="C206" s="274" t="s">
        <v>39</v>
      </c>
      <c r="D206" s="24">
        <v>24</v>
      </c>
      <c r="E206" s="67" t="s">
        <v>360</v>
      </c>
      <c r="F206" s="24">
        <v>80000</v>
      </c>
      <c r="G206" s="615"/>
      <c r="H206" s="615"/>
      <c r="I206" s="615"/>
      <c r="J206" s="615"/>
      <c r="K206" s="615"/>
      <c r="L206" s="615"/>
      <c r="M206" s="615"/>
      <c r="N206" s="615"/>
      <c r="O206" s="615"/>
      <c r="P206" s="615"/>
      <c r="Q206" s="615"/>
      <c r="R206" s="615"/>
      <c r="S206" s="615"/>
      <c r="T206" s="615"/>
      <c r="U206" s="1389"/>
      <c r="V206" s="1389"/>
    </row>
    <row r="207" spans="1:22" customFormat="1" ht="18.75" customHeight="1" x14ac:dyDescent="0.25">
      <c r="A207" s="260">
        <v>10</v>
      </c>
      <c r="B207" s="105" t="s">
        <v>626</v>
      </c>
      <c r="C207" s="274" t="s">
        <v>39</v>
      </c>
      <c r="D207" s="24">
        <v>360</v>
      </c>
      <c r="E207" s="67" t="s">
        <v>247</v>
      </c>
      <c r="F207" s="24">
        <v>60000</v>
      </c>
      <c r="G207" s="615"/>
      <c r="H207" s="615"/>
      <c r="I207" s="615"/>
      <c r="J207" s="615"/>
      <c r="K207" s="615"/>
      <c r="L207" s="615"/>
      <c r="M207" s="615"/>
      <c r="N207" s="615"/>
      <c r="O207" s="615"/>
      <c r="P207" s="615"/>
      <c r="Q207" s="615"/>
      <c r="R207" s="615"/>
      <c r="S207" s="615"/>
      <c r="T207" s="615"/>
      <c r="U207" s="1389"/>
      <c r="V207" s="1389"/>
    </row>
    <row r="208" spans="1:22" customFormat="1" ht="26.25" customHeight="1" x14ac:dyDescent="0.25">
      <c r="A208" s="260">
        <v>11</v>
      </c>
      <c r="B208" s="105" t="s">
        <v>627</v>
      </c>
      <c r="C208" s="274" t="s">
        <v>39</v>
      </c>
      <c r="D208" s="24">
        <v>12</v>
      </c>
      <c r="E208" s="67" t="s">
        <v>247</v>
      </c>
      <c r="F208" s="24">
        <v>65000</v>
      </c>
      <c r="G208" s="615"/>
      <c r="H208" s="615"/>
      <c r="I208" s="615"/>
      <c r="J208" s="615"/>
      <c r="K208" s="615"/>
      <c r="L208" s="615"/>
      <c r="M208" s="615"/>
      <c r="N208" s="615"/>
      <c r="O208" s="615"/>
      <c r="P208" s="615"/>
      <c r="Q208" s="615"/>
      <c r="R208" s="615"/>
      <c r="S208" s="615"/>
      <c r="T208" s="615"/>
      <c r="U208" s="1389"/>
      <c r="V208" s="1389"/>
    </row>
    <row r="209" spans="1:22" customFormat="1" ht="18.75" customHeight="1" x14ac:dyDescent="0.25">
      <c r="A209" s="260">
        <v>12</v>
      </c>
      <c r="B209" s="105" t="s">
        <v>628</v>
      </c>
      <c r="C209" s="274" t="s">
        <v>39</v>
      </c>
      <c r="D209" s="24">
        <v>12</v>
      </c>
      <c r="E209" s="67" t="s">
        <v>247</v>
      </c>
      <c r="F209" s="24">
        <v>55000</v>
      </c>
      <c r="G209" s="615"/>
      <c r="H209" s="615"/>
      <c r="I209" s="615"/>
      <c r="J209" s="615"/>
      <c r="K209" s="615"/>
      <c r="L209" s="615"/>
      <c r="M209" s="615"/>
      <c r="N209" s="615"/>
      <c r="O209" s="615"/>
      <c r="P209" s="615"/>
      <c r="Q209" s="615"/>
      <c r="R209" s="615"/>
      <c r="S209" s="615"/>
      <c r="T209" s="615"/>
      <c r="U209" s="1389"/>
      <c r="V209" s="1389"/>
    </row>
    <row r="210" spans="1:22" customFormat="1" ht="18.75" customHeight="1" x14ac:dyDescent="0.25">
      <c r="A210" s="260">
        <v>13</v>
      </c>
      <c r="B210" s="105" t="s">
        <v>629</v>
      </c>
      <c r="C210" s="274" t="s">
        <v>39</v>
      </c>
      <c r="D210" s="24">
        <v>12</v>
      </c>
      <c r="E210" s="67" t="s">
        <v>247</v>
      </c>
      <c r="F210" s="24">
        <f>60000-9592</f>
        <v>50408</v>
      </c>
      <c r="G210" s="615"/>
      <c r="H210" s="615"/>
      <c r="I210" s="615"/>
      <c r="J210" s="615"/>
      <c r="K210" s="615"/>
      <c r="L210" s="615"/>
      <c r="M210" s="615"/>
      <c r="N210" s="615"/>
      <c r="O210" s="615"/>
      <c r="P210" s="615"/>
      <c r="Q210" s="615"/>
      <c r="R210" s="615"/>
      <c r="S210" s="615"/>
      <c r="T210" s="615"/>
      <c r="U210" s="1389"/>
      <c r="V210" s="1389"/>
    </row>
    <row r="211" spans="1:22" customFormat="1" ht="41.25" customHeight="1" x14ac:dyDescent="0.25">
      <c r="A211" s="260">
        <v>14</v>
      </c>
      <c r="B211" s="105" t="s">
        <v>630</v>
      </c>
      <c r="C211" s="274" t="s">
        <v>39</v>
      </c>
      <c r="D211" s="24">
        <v>2</v>
      </c>
      <c r="E211" s="67" t="s">
        <v>78</v>
      </c>
      <c r="F211" s="24">
        <v>55000</v>
      </c>
      <c r="G211" s="615"/>
      <c r="H211" s="615"/>
      <c r="I211" s="615"/>
      <c r="J211" s="615"/>
      <c r="K211" s="615"/>
      <c r="L211" s="615"/>
      <c r="M211" s="615"/>
      <c r="N211" s="615"/>
      <c r="O211" s="615"/>
      <c r="P211" s="615"/>
      <c r="Q211" s="615"/>
      <c r="R211" s="615"/>
      <c r="S211" s="615"/>
      <c r="T211" s="615"/>
      <c r="U211" s="1389"/>
      <c r="V211" s="1389"/>
    </row>
    <row r="212" spans="1:22" customFormat="1" ht="18.75" customHeight="1" x14ac:dyDescent="0.25">
      <c r="A212" s="260">
        <v>15</v>
      </c>
      <c r="B212" s="105" t="s">
        <v>1487</v>
      </c>
      <c r="C212" s="274" t="s">
        <v>39</v>
      </c>
      <c r="D212" s="24">
        <v>1</v>
      </c>
      <c r="E212" s="67" t="s">
        <v>52</v>
      </c>
      <c r="F212" s="24">
        <v>30052</v>
      </c>
      <c r="G212" s="615"/>
      <c r="H212" s="615"/>
      <c r="I212" s="615"/>
      <c r="J212" s="615"/>
      <c r="K212" s="615"/>
      <c r="L212" s="615"/>
      <c r="M212" s="615"/>
      <c r="N212" s="615"/>
      <c r="O212" s="615"/>
      <c r="P212" s="615"/>
      <c r="Q212" s="615"/>
      <c r="R212" s="615"/>
      <c r="S212" s="615"/>
      <c r="T212" s="615"/>
      <c r="U212" s="1389"/>
      <c r="V212" s="1389"/>
    </row>
    <row r="213" spans="1:22" customFormat="1" ht="18.75" customHeight="1" x14ac:dyDescent="0.25">
      <c r="A213" s="268">
        <v>16</v>
      </c>
      <c r="B213" s="106" t="s">
        <v>777</v>
      </c>
      <c r="C213" s="275" t="s">
        <v>39</v>
      </c>
      <c r="D213" s="112">
        <v>1</v>
      </c>
      <c r="E213" s="188" t="s">
        <v>52</v>
      </c>
      <c r="F213" s="24">
        <v>25000</v>
      </c>
      <c r="G213" s="615"/>
      <c r="H213" s="615"/>
      <c r="I213" s="615"/>
      <c r="J213" s="615"/>
      <c r="K213" s="615"/>
      <c r="L213" s="615"/>
      <c r="M213" s="615"/>
      <c r="N213" s="615"/>
      <c r="O213" s="615"/>
      <c r="P213" s="615"/>
      <c r="Q213" s="615"/>
      <c r="R213" s="615"/>
      <c r="S213" s="615"/>
      <c r="T213" s="615"/>
      <c r="U213" s="1389"/>
      <c r="V213" s="1389"/>
    </row>
    <row r="214" spans="1:22" customFormat="1" ht="18.75" customHeight="1" x14ac:dyDescent="0.25">
      <c r="A214" s="260">
        <v>17</v>
      </c>
      <c r="B214" s="105" t="s">
        <v>778</v>
      </c>
      <c r="C214" s="274" t="s">
        <v>39</v>
      </c>
      <c r="D214" s="24">
        <v>2</v>
      </c>
      <c r="E214" s="67" t="s">
        <v>78</v>
      </c>
      <c r="F214" s="24">
        <v>25000</v>
      </c>
      <c r="G214" s="1389"/>
      <c r="H214" s="615"/>
      <c r="I214" s="615"/>
      <c r="J214" s="615"/>
      <c r="K214" s="615"/>
      <c r="L214" s="615"/>
      <c r="M214" s="615"/>
      <c r="N214" s="615"/>
      <c r="O214" s="615"/>
      <c r="P214" s="615"/>
      <c r="Q214" s="615"/>
      <c r="R214" s="615"/>
      <c r="S214" s="615"/>
      <c r="T214" s="615"/>
      <c r="U214" s="1389"/>
      <c r="V214" s="1389"/>
    </row>
    <row r="215" spans="1:22" customFormat="1" ht="18.75" customHeight="1" x14ac:dyDescent="0.25">
      <c r="A215" s="268">
        <v>18</v>
      </c>
      <c r="B215" s="106" t="s">
        <v>631</v>
      </c>
      <c r="C215" s="274" t="s">
        <v>39</v>
      </c>
      <c r="D215" s="24">
        <v>10</v>
      </c>
      <c r="E215" s="67" t="s">
        <v>368</v>
      </c>
      <c r="F215" s="24">
        <v>10880153</v>
      </c>
      <c r="G215" s="1389"/>
      <c r="H215" s="435"/>
      <c r="I215" s="615"/>
      <c r="J215" s="615"/>
      <c r="K215" s="615"/>
      <c r="L215" s="615"/>
      <c r="M215" s="615"/>
      <c r="N215" s="615"/>
      <c r="O215" s="615"/>
      <c r="P215" s="615"/>
      <c r="Q215" s="615"/>
      <c r="R215" s="615"/>
      <c r="S215" s="615"/>
      <c r="T215" s="615"/>
      <c r="U215" s="1389"/>
      <c r="V215" s="1389"/>
    </row>
    <row r="216" spans="1:22" customFormat="1" ht="18.75" customHeight="1" x14ac:dyDescent="0.25">
      <c r="A216" s="1192" t="s">
        <v>1649</v>
      </c>
      <c r="B216" s="1193"/>
      <c r="C216" s="700"/>
      <c r="D216" s="33"/>
      <c r="E216" s="170"/>
      <c r="F216" s="204">
        <f>SUM(F217:F217)</f>
        <v>1415853</v>
      </c>
      <c r="G216" s="1389"/>
      <c r="H216" s="435"/>
      <c r="I216" s="615"/>
      <c r="J216" s="615"/>
      <c r="K216" s="615"/>
      <c r="L216" s="615"/>
      <c r="M216" s="615"/>
      <c r="N216" s="615"/>
      <c r="O216" s="615"/>
      <c r="P216" s="615"/>
      <c r="Q216" s="615"/>
      <c r="R216" s="615"/>
      <c r="S216" s="615"/>
      <c r="T216" s="615"/>
      <c r="U216" s="1389"/>
      <c r="V216" s="1389"/>
    </row>
    <row r="217" spans="1:22" customFormat="1" ht="18.75" customHeight="1" x14ac:dyDescent="0.25">
      <c r="A217" s="698">
        <v>1</v>
      </c>
      <c r="B217" s="105" t="s">
        <v>1652</v>
      </c>
      <c r="C217" s="700" t="s">
        <v>47</v>
      </c>
      <c r="D217" s="33">
        <v>1</v>
      </c>
      <c r="E217" s="170" t="s">
        <v>1653</v>
      </c>
      <c r="F217" s="33">
        <v>1415853</v>
      </c>
      <c r="G217" s="1389"/>
      <c r="H217" s="435"/>
      <c r="I217" s="615"/>
      <c r="J217" s="615"/>
      <c r="K217" s="615"/>
      <c r="L217" s="615"/>
      <c r="M217" s="615"/>
      <c r="N217" s="615"/>
      <c r="O217" s="615"/>
      <c r="P217" s="615"/>
      <c r="Q217" s="615"/>
      <c r="R217" s="615"/>
      <c r="S217" s="615"/>
      <c r="T217" s="615"/>
      <c r="U217" s="1389"/>
      <c r="V217" s="1389"/>
    </row>
    <row r="218" spans="1:22" customFormat="1" ht="18.75" customHeight="1" x14ac:dyDescent="0.25">
      <c r="A218" s="1192" t="s">
        <v>858</v>
      </c>
      <c r="B218" s="1193"/>
      <c r="C218" s="276"/>
      <c r="D218" s="33"/>
      <c r="E218" s="170"/>
      <c r="F218" s="204">
        <f>SUM(F219:F219)</f>
        <v>3067674</v>
      </c>
      <c r="G218" s="1409"/>
      <c r="H218" s="615"/>
      <c r="I218" s="615"/>
      <c r="J218" s="615"/>
      <c r="K218" s="615"/>
      <c r="L218" s="615"/>
      <c r="M218" s="615"/>
      <c r="N218" s="615"/>
      <c r="O218" s="615"/>
      <c r="P218" s="615"/>
      <c r="Q218" s="615"/>
      <c r="R218" s="615"/>
      <c r="S218" s="615"/>
      <c r="T218" s="615"/>
      <c r="U218" s="1389"/>
      <c r="V218" s="1389"/>
    </row>
    <row r="219" spans="1:22" customFormat="1" ht="25.5" customHeight="1" x14ac:dyDescent="0.25">
      <c r="A219" s="135">
        <v>1</v>
      </c>
      <c r="B219" s="105" t="s">
        <v>785</v>
      </c>
      <c r="C219" s="701" t="s">
        <v>784</v>
      </c>
      <c r="D219" s="33"/>
      <c r="E219" s="170" t="s">
        <v>52</v>
      </c>
      <c r="F219" s="33">
        <v>3067674</v>
      </c>
      <c r="G219" s="1389"/>
      <c r="H219" s="615"/>
      <c r="I219" s="615"/>
      <c r="J219" s="615"/>
      <c r="K219" s="615"/>
      <c r="L219" s="615"/>
      <c r="M219" s="615"/>
      <c r="N219" s="615"/>
      <c r="O219" s="615"/>
      <c r="P219" s="615"/>
      <c r="Q219" s="615"/>
      <c r="R219" s="615"/>
      <c r="S219" s="615"/>
      <c r="T219" s="615"/>
      <c r="U219" s="1389"/>
      <c r="V219" s="1389"/>
    </row>
    <row r="220" spans="1:22" customFormat="1" ht="25.5" customHeight="1" x14ac:dyDescent="0.25">
      <c r="A220" s="208" t="s">
        <v>852</v>
      </c>
      <c r="B220" s="12"/>
      <c r="C220" s="122"/>
      <c r="D220" s="122"/>
      <c r="E220" s="189"/>
      <c r="F220" s="205">
        <f>+F221</f>
        <v>1123971</v>
      </c>
      <c r="G220" s="1389"/>
      <c r="H220" s="615"/>
      <c r="I220" s="615"/>
      <c r="J220" s="615"/>
      <c r="K220" s="615"/>
      <c r="L220" s="615"/>
      <c r="M220" s="615"/>
      <c r="N220" s="615"/>
      <c r="O220" s="615"/>
      <c r="P220" s="615"/>
      <c r="Q220" s="615"/>
      <c r="R220" s="615"/>
      <c r="S220" s="615"/>
      <c r="T220" s="615"/>
      <c r="U220" s="1389"/>
      <c r="V220" s="1389"/>
    </row>
    <row r="221" spans="1:22" customFormat="1" ht="21.75" customHeight="1" x14ac:dyDescent="0.25">
      <c r="A221" s="1288">
        <v>1</v>
      </c>
      <c r="B221" s="1167" t="s">
        <v>703</v>
      </c>
      <c r="C221" s="1297" t="s">
        <v>154</v>
      </c>
      <c r="D221" s="124">
        <v>1</v>
      </c>
      <c r="E221" s="169" t="s">
        <v>704</v>
      </c>
      <c r="F221" s="1342">
        <v>1123971</v>
      </c>
      <c r="G221" s="1389"/>
      <c r="H221" s="615"/>
      <c r="I221" s="615"/>
      <c r="J221" s="615"/>
      <c r="K221" s="615"/>
      <c r="L221" s="615"/>
      <c r="M221" s="615"/>
      <c r="N221" s="615"/>
      <c r="O221" s="615"/>
      <c r="P221" s="615"/>
      <c r="Q221" s="615"/>
      <c r="R221" s="615"/>
      <c r="S221" s="615"/>
      <c r="T221" s="615"/>
      <c r="U221" s="1389"/>
      <c r="V221" s="1389"/>
    </row>
    <row r="222" spans="1:22" customFormat="1" ht="19.5" customHeight="1" x14ac:dyDescent="0.25">
      <c r="A222" s="1289"/>
      <c r="B222" s="1167"/>
      <c r="C222" s="1298"/>
      <c r="D222" s="123">
        <v>13</v>
      </c>
      <c r="E222" s="159" t="s">
        <v>705</v>
      </c>
      <c r="F222" s="1343"/>
      <c r="G222" s="1389"/>
      <c r="H222" s="615"/>
      <c r="I222" s="615"/>
      <c r="J222" s="615"/>
      <c r="K222" s="615"/>
      <c r="L222" s="615"/>
      <c r="M222" s="615"/>
      <c r="N222" s="615"/>
      <c r="O222" s="615"/>
      <c r="P222" s="615"/>
      <c r="Q222" s="615"/>
      <c r="R222" s="615"/>
      <c r="S222" s="615"/>
      <c r="T222" s="615"/>
      <c r="U222" s="1389"/>
      <c r="V222" s="1389"/>
    </row>
    <row r="223" spans="1:22" customFormat="1" ht="19.5" customHeight="1" x14ac:dyDescent="0.25">
      <c r="A223" s="1289"/>
      <c r="B223" s="1167"/>
      <c r="C223" s="1298"/>
      <c r="D223" s="123">
        <v>2</v>
      </c>
      <c r="E223" s="159" t="s">
        <v>706</v>
      </c>
      <c r="F223" s="1343"/>
      <c r="G223" s="1389"/>
      <c r="H223" s="615"/>
      <c r="I223" s="615"/>
      <c r="J223" s="615"/>
      <c r="K223" s="615"/>
      <c r="L223" s="615"/>
      <c r="M223" s="615"/>
      <c r="N223" s="615"/>
      <c r="O223" s="615"/>
      <c r="P223" s="615"/>
      <c r="Q223" s="615"/>
      <c r="R223" s="615"/>
      <c r="S223" s="615"/>
      <c r="T223" s="615"/>
      <c r="U223" s="1389"/>
      <c r="V223" s="1389"/>
    </row>
    <row r="224" spans="1:22" customFormat="1" ht="19.5" customHeight="1" x14ac:dyDescent="0.25">
      <c r="A224" s="1289"/>
      <c r="B224" s="1167"/>
      <c r="C224" s="1298"/>
      <c r="D224" s="123">
        <v>1</v>
      </c>
      <c r="E224" s="159" t="s">
        <v>707</v>
      </c>
      <c r="F224" s="1343"/>
      <c r="G224" s="1389"/>
      <c r="H224" s="615"/>
      <c r="I224" s="615"/>
      <c r="J224" s="615"/>
      <c r="K224" s="615"/>
      <c r="L224" s="615"/>
      <c r="M224" s="615"/>
      <c r="N224" s="615"/>
      <c r="O224" s="615"/>
      <c r="P224" s="615"/>
      <c r="Q224" s="615"/>
      <c r="R224" s="615"/>
      <c r="S224" s="615"/>
      <c r="T224" s="615"/>
      <c r="U224" s="1389"/>
      <c r="V224" s="1389"/>
    </row>
    <row r="225" spans="1:22" customFormat="1" ht="19.5" customHeight="1" x14ac:dyDescent="0.25">
      <c r="A225" s="1289"/>
      <c r="B225" s="1167"/>
      <c r="C225" s="1298"/>
      <c r="D225" s="123">
        <v>1</v>
      </c>
      <c r="E225" s="159" t="s">
        <v>708</v>
      </c>
      <c r="F225" s="1343"/>
      <c r="G225" s="1389"/>
      <c r="H225" s="615"/>
      <c r="I225" s="615"/>
      <c r="J225" s="615"/>
      <c r="K225" s="615"/>
      <c r="L225" s="615"/>
      <c r="M225" s="615"/>
      <c r="N225" s="615"/>
      <c r="O225" s="615"/>
      <c r="P225" s="615"/>
      <c r="Q225" s="615"/>
      <c r="R225" s="615"/>
      <c r="S225" s="615"/>
      <c r="T225" s="615"/>
      <c r="U225" s="1389"/>
      <c r="V225" s="1389"/>
    </row>
    <row r="226" spans="1:22" customFormat="1" ht="19.5" customHeight="1" x14ac:dyDescent="0.25">
      <c r="A226" s="1289"/>
      <c r="B226" s="1167"/>
      <c r="C226" s="1298"/>
      <c r="D226" s="123">
        <v>2</v>
      </c>
      <c r="E226" s="159" t="s">
        <v>709</v>
      </c>
      <c r="F226" s="1343"/>
      <c r="G226" s="1389"/>
      <c r="H226" s="615"/>
      <c r="I226" s="615"/>
      <c r="J226" s="615"/>
      <c r="K226" s="615"/>
      <c r="L226" s="615"/>
      <c r="M226" s="615"/>
      <c r="N226" s="615"/>
      <c r="O226" s="615"/>
      <c r="P226" s="615"/>
      <c r="Q226" s="615"/>
      <c r="R226" s="615"/>
      <c r="S226" s="615"/>
      <c r="T226" s="615"/>
      <c r="U226" s="1389"/>
      <c r="V226" s="1389"/>
    </row>
    <row r="227" spans="1:22" customFormat="1" ht="19.5" customHeight="1" x14ac:dyDescent="0.25">
      <c r="A227" s="1289"/>
      <c r="B227" s="1167"/>
      <c r="C227" s="1298"/>
      <c r="D227" s="123">
        <v>1</v>
      </c>
      <c r="E227" s="159" t="s">
        <v>783</v>
      </c>
      <c r="F227" s="1343"/>
      <c r="G227" s="1389"/>
      <c r="H227" s="615"/>
      <c r="I227" s="615"/>
      <c r="J227" s="615"/>
      <c r="K227" s="615"/>
      <c r="L227" s="615"/>
      <c r="M227" s="615"/>
      <c r="N227" s="615"/>
      <c r="O227" s="615"/>
      <c r="P227" s="615"/>
      <c r="Q227" s="615"/>
      <c r="R227" s="615"/>
      <c r="S227" s="615"/>
      <c r="T227" s="615"/>
      <c r="U227" s="1389"/>
      <c r="V227" s="1389"/>
    </row>
    <row r="228" spans="1:22" customFormat="1" ht="19.5" customHeight="1" x14ac:dyDescent="0.25">
      <c r="A228" s="1289"/>
      <c r="B228" s="1167"/>
      <c r="C228" s="1298"/>
      <c r="D228" s="123">
        <v>1</v>
      </c>
      <c r="E228" s="159" t="s">
        <v>710</v>
      </c>
      <c r="F228" s="1343"/>
      <c r="G228" s="1389"/>
      <c r="H228" s="615"/>
      <c r="I228" s="615"/>
      <c r="J228" s="615"/>
      <c r="K228" s="615"/>
      <c r="L228" s="615"/>
      <c r="M228" s="615"/>
      <c r="N228" s="615"/>
      <c r="O228" s="615"/>
      <c r="P228" s="615"/>
      <c r="Q228" s="615"/>
      <c r="R228" s="615"/>
      <c r="S228" s="615"/>
      <c r="T228" s="615"/>
      <c r="U228" s="1389"/>
      <c r="V228" s="1389"/>
    </row>
    <row r="229" spans="1:22" customFormat="1" ht="19.5" customHeight="1" x14ac:dyDescent="0.25">
      <c r="A229" s="1289"/>
      <c r="B229" s="1167"/>
      <c r="C229" s="1298"/>
      <c r="D229" s="123">
        <v>1</v>
      </c>
      <c r="E229" s="159" t="s">
        <v>711</v>
      </c>
      <c r="F229" s="1343"/>
      <c r="G229" s="1389"/>
      <c r="H229" s="615"/>
      <c r="I229" s="615"/>
      <c r="J229" s="615"/>
      <c r="K229" s="615"/>
      <c r="L229" s="615"/>
      <c r="M229" s="615"/>
      <c r="N229" s="615"/>
      <c r="O229" s="615"/>
      <c r="P229" s="615"/>
      <c r="Q229" s="615"/>
      <c r="R229" s="615"/>
      <c r="S229" s="615"/>
      <c r="T229" s="615"/>
      <c r="U229" s="1389"/>
      <c r="V229" s="1389"/>
    </row>
    <row r="230" spans="1:22" customFormat="1" ht="19.5" customHeight="1" x14ac:dyDescent="0.25">
      <c r="A230" s="1289"/>
      <c r="B230" s="1167"/>
      <c r="C230" s="1298"/>
      <c r="D230" s="123">
        <v>1</v>
      </c>
      <c r="E230" s="159" t="s">
        <v>782</v>
      </c>
      <c r="F230" s="1343"/>
      <c r="G230" s="1389"/>
      <c r="H230" s="615"/>
      <c r="I230" s="615"/>
      <c r="J230" s="615"/>
      <c r="K230" s="615"/>
      <c r="L230" s="615"/>
      <c r="M230" s="615"/>
      <c r="N230" s="615"/>
      <c r="O230" s="615"/>
      <c r="P230" s="615"/>
      <c r="Q230" s="615"/>
      <c r="R230" s="615"/>
      <c r="S230" s="615"/>
      <c r="T230" s="615"/>
      <c r="U230" s="1389"/>
      <c r="V230" s="1389"/>
    </row>
    <row r="231" spans="1:22" customFormat="1" ht="19.5" customHeight="1" x14ac:dyDescent="0.25">
      <c r="A231" s="1289"/>
      <c r="B231" s="1167"/>
      <c r="C231" s="1298"/>
      <c r="D231" s="123">
        <v>2</v>
      </c>
      <c r="E231" s="159" t="s">
        <v>712</v>
      </c>
      <c r="F231" s="1343"/>
      <c r="G231" s="1389"/>
      <c r="H231" s="615"/>
      <c r="I231" s="615"/>
      <c r="J231" s="615"/>
      <c r="K231" s="615"/>
      <c r="L231" s="615"/>
      <c r="M231" s="615"/>
      <c r="N231" s="615"/>
      <c r="O231" s="615"/>
      <c r="P231" s="615"/>
      <c r="Q231" s="615"/>
      <c r="R231" s="615"/>
      <c r="S231" s="615"/>
      <c r="T231" s="615"/>
      <c r="U231" s="1389"/>
      <c r="V231" s="1389"/>
    </row>
    <row r="232" spans="1:22" customFormat="1" ht="28.5" customHeight="1" x14ac:dyDescent="0.25">
      <c r="A232" s="1289"/>
      <c r="B232" s="1167"/>
      <c r="C232" s="1298"/>
      <c r="D232" s="123">
        <v>120</v>
      </c>
      <c r="E232" s="67" t="s">
        <v>781</v>
      </c>
      <c r="F232" s="1343"/>
      <c r="G232" s="1389"/>
      <c r="H232" s="615"/>
      <c r="I232" s="615"/>
      <c r="J232" s="615"/>
      <c r="K232" s="615"/>
      <c r="L232" s="615"/>
      <c r="M232" s="615"/>
      <c r="N232" s="615"/>
      <c r="O232" s="615"/>
      <c r="P232" s="615"/>
      <c r="Q232" s="615"/>
      <c r="R232" s="615"/>
      <c r="S232" s="615"/>
      <c r="T232" s="615"/>
      <c r="U232" s="1389"/>
      <c r="V232" s="1389"/>
    </row>
    <row r="233" spans="1:22" customFormat="1" ht="24.75" customHeight="1" x14ac:dyDescent="0.25">
      <c r="A233" s="1290"/>
      <c r="B233" s="1167"/>
      <c r="C233" s="1299"/>
      <c r="D233" s="123">
        <v>80</v>
      </c>
      <c r="E233" s="67" t="s">
        <v>780</v>
      </c>
      <c r="F233" s="1344"/>
      <c r="G233" s="1389"/>
      <c r="H233" s="615"/>
      <c r="I233" s="615"/>
      <c r="J233" s="615"/>
      <c r="K233" s="615"/>
      <c r="L233" s="615"/>
      <c r="M233" s="615"/>
      <c r="N233" s="615"/>
      <c r="O233" s="615"/>
      <c r="P233" s="615"/>
      <c r="Q233" s="615"/>
      <c r="R233" s="615"/>
      <c r="S233" s="615"/>
      <c r="T233" s="615"/>
      <c r="U233" s="1389"/>
      <c r="V233" s="1389"/>
    </row>
    <row r="234" spans="1:22" customFormat="1" ht="18.75" customHeight="1" x14ac:dyDescent="0.25">
      <c r="A234" s="1192" t="s">
        <v>859</v>
      </c>
      <c r="B234" s="1193"/>
      <c r="C234" s="276"/>
      <c r="D234" s="33"/>
      <c r="E234" s="170"/>
      <c r="F234" s="204">
        <f>+F235+F254</f>
        <v>1659303</v>
      </c>
      <c r="G234" s="1389"/>
      <c r="H234" s="615"/>
      <c r="I234" s="615"/>
      <c r="J234" s="615"/>
      <c r="K234" s="615"/>
      <c r="L234" s="615"/>
      <c r="M234" s="615"/>
      <c r="N234" s="615"/>
      <c r="O234" s="615"/>
      <c r="P234" s="615"/>
      <c r="Q234" s="615"/>
      <c r="R234" s="615"/>
      <c r="S234" s="615"/>
      <c r="T234" s="615"/>
      <c r="U234" s="1389"/>
      <c r="V234" s="1389"/>
    </row>
    <row r="235" spans="1:22" customFormat="1" ht="18.75" customHeight="1" x14ac:dyDescent="0.25">
      <c r="A235" s="395">
        <v>1</v>
      </c>
      <c r="B235" s="397" t="s">
        <v>785</v>
      </c>
      <c r="C235" s="612"/>
      <c r="D235" s="396"/>
      <c r="E235" s="398"/>
      <c r="F235" s="399">
        <f>SUM(F236:F253)</f>
        <v>1024075</v>
      </c>
      <c r="G235" s="1389"/>
      <c r="H235" s="615"/>
      <c r="I235" s="615"/>
      <c r="J235" s="615"/>
      <c r="K235" s="615"/>
      <c r="L235" s="615"/>
      <c r="M235" s="615"/>
      <c r="N235" s="615"/>
      <c r="O235" s="615"/>
      <c r="P235" s="615"/>
      <c r="Q235" s="615"/>
      <c r="R235" s="615"/>
      <c r="S235" s="615"/>
      <c r="T235" s="615"/>
      <c r="U235" s="1389"/>
      <c r="V235" s="1389"/>
    </row>
    <row r="236" spans="1:22" customFormat="1" ht="30.75" customHeight="1" x14ac:dyDescent="0.25">
      <c r="A236" s="610">
        <v>1.1000000000000001</v>
      </c>
      <c r="B236" s="588" t="s">
        <v>1190</v>
      </c>
      <c r="C236" s="1334" t="s">
        <v>155</v>
      </c>
      <c r="D236" s="58">
        <v>13</v>
      </c>
      <c r="E236" s="325" t="s">
        <v>1190</v>
      </c>
      <c r="F236" s="33">
        <v>166080</v>
      </c>
      <c r="G236" s="1389"/>
      <c r="H236" s="615"/>
      <c r="I236" s="615"/>
      <c r="J236" s="615"/>
      <c r="K236" s="615"/>
      <c r="L236" s="615"/>
      <c r="M236" s="615"/>
      <c r="N236" s="615"/>
      <c r="O236" s="615"/>
      <c r="P236" s="615"/>
      <c r="Q236" s="615"/>
      <c r="R236" s="615"/>
      <c r="S236" s="615"/>
      <c r="T236" s="615"/>
      <c r="U236" s="1389"/>
      <c r="V236" s="1389"/>
    </row>
    <row r="237" spans="1:22" customFormat="1" ht="27" customHeight="1" x14ac:dyDescent="0.25">
      <c r="A237" s="610">
        <v>1.2</v>
      </c>
      <c r="B237" s="588" t="s">
        <v>1191</v>
      </c>
      <c r="C237" s="1335"/>
      <c r="D237" s="58">
        <v>1</v>
      </c>
      <c r="E237" s="325" t="s">
        <v>1191</v>
      </c>
      <c r="F237" s="33">
        <v>605064</v>
      </c>
      <c r="G237" s="1389"/>
      <c r="H237" s="615"/>
      <c r="I237" s="615"/>
      <c r="J237" s="615"/>
      <c r="K237" s="615"/>
      <c r="L237" s="615"/>
      <c r="M237" s="615"/>
      <c r="N237" s="615"/>
      <c r="O237" s="615"/>
      <c r="P237" s="615"/>
      <c r="Q237" s="615"/>
      <c r="R237" s="615"/>
      <c r="S237" s="615"/>
      <c r="T237" s="615"/>
      <c r="U237" s="1389"/>
      <c r="V237" s="1389"/>
    </row>
    <row r="238" spans="1:22" customFormat="1" ht="18.75" customHeight="1" x14ac:dyDescent="0.25">
      <c r="A238" s="610">
        <v>1.3</v>
      </c>
      <c r="B238" s="588" t="s">
        <v>1182</v>
      </c>
      <c r="C238" s="1335"/>
      <c r="D238" s="58">
        <v>1</v>
      </c>
      <c r="E238" s="325" t="s">
        <v>1182</v>
      </c>
      <c r="F238" s="33">
        <v>8400</v>
      </c>
      <c r="G238" s="1389"/>
      <c r="H238" s="615"/>
      <c r="I238" s="615"/>
      <c r="J238" s="615"/>
      <c r="K238" s="615"/>
      <c r="L238" s="615"/>
      <c r="M238" s="615"/>
      <c r="N238" s="615"/>
      <c r="O238" s="615"/>
      <c r="P238" s="615"/>
      <c r="Q238" s="615"/>
      <c r="R238" s="615"/>
      <c r="S238" s="615"/>
      <c r="T238" s="615"/>
      <c r="U238" s="1389"/>
      <c r="V238" s="1389"/>
    </row>
    <row r="239" spans="1:22" customFormat="1" ht="18.75" customHeight="1" x14ac:dyDescent="0.25">
      <c r="A239" s="610">
        <v>1.4</v>
      </c>
      <c r="B239" s="588" t="s">
        <v>1192</v>
      </c>
      <c r="C239" s="1335"/>
      <c r="D239" s="58">
        <v>1</v>
      </c>
      <c r="E239" s="325" t="s">
        <v>1192</v>
      </c>
      <c r="F239" s="33">
        <v>5600</v>
      </c>
      <c r="G239" s="1389"/>
      <c r="H239" s="615"/>
      <c r="I239" s="615"/>
      <c r="J239" s="615"/>
      <c r="K239" s="615"/>
      <c r="L239" s="615"/>
      <c r="M239" s="615"/>
      <c r="N239" s="615"/>
      <c r="O239" s="615"/>
      <c r="P239" s="615"/>
      <c r="Q239" s="615"/>
      <c r="R239" s="615"/>
      <c r="S239" s="615"/>
      <c r="T239" s="615"/>
      <c r="U239" s="1389"/>
      <c r="V239" s="1389"/>
    </row>
    <row r="240" spans="1:22" customFormat="1" ht="18.75" customHeight="1" x14ac:dyDescent="0.25">
      <c r="A240" s="610">
        <v>1.5</v>
      </c>
      <c r="B240" s="588" t="s">
        <v>1193</v>
      </c>
      <c r="C240" s="1335"/>
      <c r="D240" s="58">
        <v>1</v>
      </c>
      <c r="E240" s="325" t="s">
        <v>1193</v>
      </c>
      <c r="F240" s="33">
        <v>13202</v>
      </c>
      <c r="G240" s="1389"/>
      <c r="H240" s="615"/>
      <c r="I240" s="615"/>
      <c r="J240" s="615"/>
      <c r="K240" s="615"/>
      <c r="L240" s="615"/>
      <c r="M240" s="615"/>
      <c r="N240" s="615"/>
      <c r="O240" s="615"/>
      <c r="P240" s="615"/>
      <c r="Q240" s="615"/>
      <c r="R240" s="615"/>
      <c r="S240" s="615"/>
      <c r="T240" s="615"/>
      <c r="U240" s="1389"/>
      <c r="V240" s="1389"/>
    </row>
    <row r="241" spans="1:22" customFormat="1" ht="24.75" customHeight="1" x14ac:dyDescent="0.25">
      <c r="A241" s="610">
        <v>1.6</v>
      </c>
      <c r="B241" s="588" t="s">
        <v>1194</v>
      </c>
      <c r="C241" s="1335"/>
      <c r="D241" s="58">
        <v>1</v>
      </c>
      <c r="E241" s="325" t="s">
        <v>1194</v>
      </c>
      <c r="F241" s="33">
        <v>10800</v>
      </c>
      <c r="G241" s="1389"/>
      <c r="H241" s="615"/>
      <c r="I241" s="615"/>
      <c r="J241" s="615"/>
      <c r="K241" s="615"/>
      <c r="L241" s="615"/>
      <c r="M241" s="615"/>
      <c r="N241" s="615"/>
      <c r="O241" s="615"/>
      <c r="P241" s="615"/>
      <c r="Q241" s="615"/>
      <c r="R241" s="615"/>
      <c r="S241" s="615"/>
      <c r="T241" s="615"/>
      <c r="U241" s="1389"/>
      <c r="V241" s="1389"/>
    </row>
    <row r="242" spans="1:22" customFormat="1" ht="24.75" customHeight="1" x14ac:dyDescent="0.25">
      <c r="A242" s="610">
        <v>1.7</v>
      </c>
      <c r="B242" s="588" t="s">
        <v>1195</v>
      </c>
      <c r="C242" s="1335"/>
      <c r="D242" s="58">
        <v>1</v>
      </c>
      <c r="E242" s="325" t="s">
        <v>1195</v>
      </c>
      <c r="F242" s="33">
        <v>25000</v>
      </c>
      <c r="G242" s="1389"/>
      <c r="H242" s="615"/>
      <c r="I242" s="615"/>
      <c r="J242" s="615"/>
      <c r="K242" s="615"/>
      <c r="L242" s="615"/>
      <c r="M242" s="615"/>
      <c r="N242" s="615"/>
      <c r="O242" s="615"/>
      <c r="P242" s="615"/>
      <c r="Q242" s="615"/>
      <c r="R242" s="615"/>
      <c r="S242" s="615"/>
      <c r="T242" s="615"/>
      <c r="U242" s="1389"/>
      <c r="V242" s="1389"/>
    </row>
    <row r="243" spans="1:22" customFormat="1" ht="18.75" customHeight="1" x14ac:dyDescent="0.25">
      <c r="A243" s="610">
        <v>1.8</v>
      </c>
      <c r="B243" s="588" t="s">
        <v>1196</v>
      </c>
      <c r="C243" s="1335"/>
      <c r="D243" s="58">
        <v>1</v>
      </c>
      <c r="E243" s="325" t="s">
        <v>1196</v>
      </c>
      <c r="F243" s="33">
        <v>17012</v>
      </c>
      <c r="G243" s="1389"/>
      <c r="H243" s="615"/>
      <c r="I243" s="615"/>
      <c r="J243" s="615"/>
      <c r="K243" s="615"/>
      <c r="L243" s="615"/>
      <c r="M243" s="615"/>
      <c r="N243" s="615"/>
      <c r="O243" s="615"/>
      <c r="P243" s="615"/>
      <c r="Q243" s="615"/>
      <c r="R243" s="615"/>
      <c r="S243" s="615"/>
      <c r="T243" s="615"/>
      <c r="U243" s="1389"/>
      <c r="V243" s="1389"/>
    </row>
    <row r="244" spans="1:22" customFormat="1" ht="18.75" customHeight="1" x14ac:dyDescent="0.25">
      <c r="A244" s="610">
        <v>1.9</v>
      </c>
      <c r="B244" s="588" t="s">
        <v>1197</v>
      </c>
      <c r="C244" s="1335"/>
      <c r="D244" s="58">
        <v>1</v>
      </c>
      <c r="E244" s="325" t="s">
        <v>1197</v>
      </c>
      <c r="F244" s="33">
        <v>8000</v>
      </c>
      <c r="G244" s="1389"/>
      <c r="H244" s="615"/>
      <c r="I244" s="615"/>
      <c r="J244" s="615"/>
      <c r="K244" s="615"/>
      <c r="L244" s="615"/>
      <c r="M244" s="615"/>
      <c r="N244" s="615"/>
      <c r="O244" s="615"/>
      <c r="P244" s="615"/>
      <c r="Q244" s="615"/>
      <c r="R244" s="615"/>
      <c r="S244" s="615"/>
      <c r="T244" s="615"/>
      <c r="U244" s="1389"/>
      <c r="V244" s="1389"/>
    </row>
    <row r="245" spans="1:22" customFormat="1" ht="18.75" customHeight="1" x14ac:dyDescent="0.25">
      <c r="A245" s="611">
        <v>1.1000000000000001</v>
      </c>
      <c r="B245" s="588" t="s">
        <v>1198</v>
      </c>
      <c r="C245" s="1335"/>
      <c r="D245" s="58">
        <v>1</v>
      </c>
      <c r="E245" s="325" t="s">
        <v>1198</v>
      </c>
      <c r="F245" s="33">
        <v>40000</v>
      </c>
      <c r="G245" s="1389"/>
      <c r="H245" s="615"/>
      <c r="I245" s="615"/>
      <c r="J245" s="615"/>
      <c r="K245" s="615"/>
      <c r="L245" s="615"/>
      <c r="M245" s="615"/>
      <c r="N245" s="615"/>
      <c r="O245" s="615"/>
      <c r="P245" s="615"/>
      <c r="Q245" s="615"/>
      <c r="R245" s="615"/>
      <c r="S245" s="615"/>
      <c r="T245" s="615"/>
      <c r="U245" s="1389"/>
      <c r="V245" s="1389"/>
    </row>
    <row r="246" spans="1:22" customFormat="1" ht="26.25" customHeight="1" x14ac:dyDescent="0.25">
      <c r="A246" s="611">
        <v>1.1100000000000001</v>
      </c>
      <c r="B246" s="588" t="s">
        <v>1199</v>
      </c>
      <c r="C246" s="1335"/>
      <c r="D246" s="58">
        <v>1</v>
      </c>
      <c r="E246" s="325" t="s">
        <v>1199</v>
      </c>
      <c r="F246" s="33">
        <v>30500</v>
      </c>
      <c r="G246" s="1389"/>
      <c r="H246" s="615"/>
      <c r="I246" s="615"/>
      <c r="J246" s="615"/>
      <c r="K246" s="615"/>
      <c r="L246" s="615"/>
      <c r="M246" s="615"/>
      <c r="N246" s="615"/>
      <c r="O246" s="615"/>
      <c r="P246" s="615"/>
      <c r="Q246" s="615"/>
      <c r="R246" s="615"/>
      <c r="S246" s="615"/>
      <c r="T246" s="615"/>
      <c r="U246" s="1389"/>
      <c r="V246" s="1389"/>
    </row>
    <row r="247" spans="1:22" customFormat="1" ht="18.75" customHeight="1" x14ac:dyDescent="0.25">
      <c r="A247" s="611">
        <v>1.1200000000000001</v>
      </c>
      <c r="B247" s="588" t="s">
        <v>1200</v>
      </c>
      <c r="C247" s="1335"/>
      <c r="D247" s="58">
        <v>1</v>
      </c>
      <c r="E247" s="325" t="s">
        <v>1200</v>
      </c>
      <c r="F247" s="33">
        <v>860</v>
      </c>
      <c r="G247" s="1389"/>
      <c r="H247" s="615"/>
      <c r="I247" s="615"/>
      <c r="J247" s="615"/>
      <c r="K247" s="615"/>
      <c r="L247" s="615"/>
      <c r="M247" s="615"/>
      <c r="N247" s="615"/>
      <c r="O247" s="615"/>
      <c r="P247" s="615"/>
      <c r="Q247" s="615"/>
      <c r="R247" s="615"/>
      <c r="S247" s="615"/>
      <c r="T247" s="615"/>
      <c r="U247" s="1389"/>
      <c r="V247" s="1389"/>
    </row>
    <row r="248" spans="1:22" customFormat="1" ht="18.75" customHeight="1" x14ac:dyDescent="0.25">
      <c r="A248" s="611">
        <v>1.1299999999999999</v>
      </c>
      <c r="B248" s="588" t="s">
        <v>1201</v>
      </c>
      <c r="C248" s="1335"/>
      <c r="D248" s="58">
        <v>1</v>
      </c>
      <c r="E248" s="325" t="s">
        <v>1201</v>
      </c>
      <c r="F248" s="33">
        <v>9000</v>
      </c>
      <c r="G248" s="1389"/>
      <c r="H248" s="615"/>
      <c r="I248" s="615"/>
      <c r="J248" s="615"/>
      <c r="K248" s="615"/>
      <c r="L248" s="615"/>
      <c r="M248" s="615"/>
      <c r="N248" s="615"/>
      <c r="O248" s="615"/>
      <c r="P248" s="615"/>
      <c r="Q248" s="615"/>
      <c r="R248" s="615"/>
      <c r="S248" s="615"/>
      <c r="T248" s="615"/>
      <c r="U248" s="1389"/>
      <c r="V248" s="1389"/>
    </row>
    <row r="249" spans="1:22" customFormat="1" ht="18.75" customHeight="1" x14ac:dyDescent="0.25">
      <c r="A249" s="611">
        <v>1.1399999999999999</v>
      </c>
      <c r="B249" s="588" t="s">
        <v>1202</v>
      </c>
      <c r="C249" s="1335"/>
      <c r="D249" s="58">
        <v>1</v>
      </c>
      <c r="E249" s="325" t="s">
        <v>1202</v>
      </c>
      <c r="F249" s="33">
        <v>30000</v>
      </c>
      <c r="G249" s="1389"/>
      <c r="H249" s="615"/>
      <c r="I249" s="615"/>
      <c r="J249" s="615"/>
      <c r="K249" s="615"/>
      <c r="L249" s="615"/>
      <c r="M249" s="615"/>
      <c r="N249" s="615"/>
      <c r="O249" s="615"/>
      <c r="P249" s="615"/>
      <c r="Q249" s="615"/>
      <c r="R249" s="615"/>
      <c r="S249" s="615"/>
      <c r="T249" s="615"/>
      <c r="U249" s="1389"/>
      <c r="V249" s="1389"/>
    </row>
    <row r="250" spans="1:22" customFormat="1" ht="18.75" customHeight="1" x14ac:dyDescent="0.25">
      <c r="A250" s="611">
        <v>1.1499999999999999</v>
      </c>
      <c r="B250" s="588" t="s">
        <v>1203</v>
      </c>
      <c r="C250" s="1335"/>
      <c r="D250" s="58">
        <v>1</v>
      </c>
      <c r="E250" s="325" t="s">
        <v>1203</v>
      </c>
      <c r="F250" s="33">
        <v>23000</v>
      </c>
      <c r="G250" s="1389"/>
      <c r="H250" s="615"/>
      <c r="I250" s="615"/>
      <c r="J250" s="615"/>
      <c r="K250" s="615"/>
      <c r="L250" s="615"/>
      <c r="M250" s="615"/>
      <c r="N250" s="615"/>
      <c r="O250" s="615"/>
      <c r="P250" s="615"/>
      <c r="Q250" s="615"/>
      <c r="R250" s="615"/>
      <c r="S250" s="615"/>
      <c r="T250" s="615"/>
      <c r="U250" s="1389"/>
      <c r="V250" s="1389"/>
    </row>
    <row r="251" spans="1:22" customFormat="1" ht="26.25" customHeight="1" x14ac:dyDescent="0.25">
      <c r="A251" s="611">
        <v>1.1599999999999999</v>
      </c>
      <c r="B251" s="588" t="s">
        <v>1204</v>
      </c>
      <c r="C251" s="1335"/>
      <c r="D251" s="58">
        <v>1</v>
      </c>
      <c r="E251" s="325" t="s">
        <v>1204</v>
      </c>
      <c r="F251" s="33">
        <v>1233</v>
      </c>
      <c r="G251" s="1389"/>
      <c r="H251" s="615"/>
      <c r="I251" s="615"/>
      <c r="J251" s="615"/>
      <c r="K251" s="615"/>
      <c r="L251" s="615"/>
      <c r="M251" s="615"/>
      <c r="N251" s="615"/>
      <c r="O251" s="615"/>
      <c r="P251" s="615"/>
      <c r="Q251" s="615"/>
      <c r="R251" s="615"/>
      <c r="S251" s="615"/>
      <c r="T251" s="615"/>
      <c r="U251" s="1389"/>
      <c r="V251" s="1389"/>
    </row>
    <row r="252" spans="1:22" customFormat="1" ht="18" customHeight="1" x14ac:dyDescent="0.25">
      <c r="A252" s="611">
        <v>1.17</v>
      </c>
      <c r="B252" s="588" t="s">
        <v>1205</v>
      </c>
      <c r="C252" s="1335"/>
      <c r="D252" s="58">
        <v>1</v>
      </c>
      <c r="E252" s="325" t="s">
        <v>1205</v>
      </c>
      <c r="F252" s="33">
        <v>25500</v>
      </c>
      <c r="G252" s="1389"/>
      <c r="H252" s="615"/>
      <c r="I252" s="615"/>
      <c r="J252" s="615"/>
      <c r="K252" s="615"/>
      <c r="L252" s="615"/>
      <c r="M252" s="615"/>
      <c r="N252" s="615"/>
      <c r="O252" s="615"/>
      <c r="P252" s="615"/>
      <c r="Q252" s="615"/>
      <c r="R252" s="615"/>
      <c r="S252" s="615"/>
      <c r="T252" s="615"/>
      <c r="U252" s="1389"/>
      <c r="V252" s="1389"/>
    </row>
    <row r="253" spans="1:22" customFormat="1" ht="18.75" customHeight="1" x14ac:dyDescent="0.25">
      <c r="A253" s="611">
        <v>1.18</v>
      </c>
      <c r="B253" s="588" t="s">
        <v>1206</v>
      </c>
      <c r="C253" s="1336"/>
      <c r="D253" s="58">
        <v>1</v>
      </c>
      <c r="E253" s="325" t="s">
        <v>1206</v>
      </c>
      <c r="F253" s="33">
        <v>4824</v>
      </c>
      <c r="G253" s="1389"/>
      <c r="H253" s="615"/>
      <c r="I253" s="615"/>
      <c r="J253" s="615"/>
      <c r="K253" s="615"/>
      <c r="L253" s="615"/>
      <c r="M253" s="615"/>
      <c r="N253" s="615"/>
      <c r="O253" s="615"/>
      <c r="P253" s="615"/>
      <c r="Q253" s="615"/>
      <c r="R253" s="615"/>
      <c r="S253" s="615"/>
      <c r="T253" s="615"/>
      <c r="U253" s="1389"/>
      <c r="V253" s="1389"/>
    </row>
    <row r="254" spans="1:22" customFormat="1" ht="18.75" customHeight="1" x14ac:dyDescent="0.25">
      <c r="A254" s="395">
        <v>2</v>
      </c>
      <c r="B254" s="397" t="s">
        <v>785</v>
      </c>
      <c r="C254" s="556"/>
      <c r="D254" s="58"/>
      <c r="E254" s="325"/>
      <c r="F254" s="399">
        <f>SUM(F255:F273)</f>
        <v>635228</v>
      </c>
      <c r="G254" s="1389"/>
      <c r="H254" s="615"/>
      <c r="I254" s="615"/>
      <c r="J254" s="615"/>
      <c r="K254" s="615"/>
      <c r="L254" s="615"/>
      <c r="M254" s="615"/>
      <c r="N254" s="615"/>
      <c r="O254" s="615"/>
      <c r="P254" s="615"/>
      <c r="Q254" s="615"/>
      <c r="R254" s="615"/>
      <c r="S254" s="615"/>
      <c r="T254" s="615"/>
      <c r="U254" s="1389"/>
      <c r="V254" s="1389"/>
    </row>
    <row r="255" spans="1:22" customFormat="1" ht="27" customHeight="1" x14ac:dyDescent="0.25">
      <c r="A255" s="610">
        <v>2.1</v>
      </c>
      <c r="B255" s="588" t="s">
        <v>1224</v>
      </c>
      <c r="C255" s="1337" t="s">
        <v>155</v>
      </c>
      <c r="D255" s="58">
        <v>1</v>
      </c>
      <c r="E255" s="325" t="s">
        <v>1224</v>
      </c>
      <c r="F255" s="33">
        <v>29600</v>
      </c>
      <c r="G255" s="1389"/>
      <c r="H255" s="615"/>
      <c r="I255" s="615"/>
      <c r="J255" s="615"/>
      <c r="K255" s="615"/>
      <c r="L255" s="615"/>
      <c r="M255" s="615"/>
      <c r="N255" s="615"/>
      <c r="O255" s="615"/>
      <c r="P255" s="615"/>
      <c r="Q255" s="615"/>
      <c r="R255" s="615"/>
      <c r="S255" s="615"/>
      <c r="T255" s="615"/>
      <c r="U255" s="1389"/>
      <c r="V255" s="1389"/>
    </row>
    <row r="256" spans="1:22" customFormat="1" ht="28.5" customHeight="1" x14ac:dyDescent="0.25">
      <c r="A256" s="610">
        <v>2.2000000000000002</v>
      </c>
      <c r="B256" s="588" t="s">
        <v>1207</v>
      </c>
      <c r="C256" s="1338"/>
      <c r="D256" s="58">
        <v>1</v>
      </c>
      <c r="E256" s="325" t="s">
        <v>1207</v>
      </c>
      <c r="F256" s="33">
        <v>11940</v>
      </c>
      <c r="G256" s="1389"/>
      <c r="H256" s="615"/>
      <c r="I256" s="615"/>
      <c r="J256" s="615"/>
      <c r="K256" s="615"/>
      <c r="L256" s="615"/>
      <c r="M256" s="615"/>
      <c r="N256" s="615"/>
      <c r="O256" s="615"/>
      <c r="P256" s="615"/>
      <c r="Q256" s="615"/>
      <c r="R256" s="615"/>
      <c r="S256" s="615"/>
      <c r="T256" s="615"/>
      <c r="U256" s="1389"/>
      <c r="V256" s="1389"/>
    </row>
    <row r="257" spans="1:22" customFormat="1" ht="18.75" customHeight="1" x14ac:dyDescent="0.25">
      <c r="A257" s="610">
        <v>2.2999999999999998</v>
      </c>
      <c r="B257" s="588" t="s">
        <v>1208</v>
      </c>
      <c r="C257" s="1338"/>
      <c r="D257" s="58">
        <v>1</v>
      </c>
      <c r="E257" s="325" t="s">
        <v>1488</v>
      </c>
      <c r="F257" s="33">
        <v>350</v>
      </c>
      <c r="G257" s="1389"/>
      <c r="H257" s="615"/>
      <c r="I257" s="615"/>
      <c r="J257" s="615"/>
      <c r="K257" s="615"/>
      <c r="L257" s="615"/>
      <c r="M257" s="615"/>
      <c r="N257" s="615"/>
      <c r="O257" s="615"/>
      <c r="P257" s="615"/>
      <c r="Q257" s="615"/>
      <c r="R257" s="615"/>
      <c r="S257" s="615"/>
      <c r="T257" s="615"/>
      <c r="U257" s="1389"/>
      <c r="V257" s="1389"/>
    </row>
    <row r="258" spans="1:22" customFormat="1" ht="18.75" customHeight="1" x14ac:dyDescent="0.25">
      <c r="A258" s="610">
        <v>2.4</v>
      </c>
      <c r="B258" s="588" t="s">
        <v>1209</v>
      </c>
      <c r="C258" s="1338"/>
      <c r="D258" s="58">
        <v>1</v>
      </c>
      <c r="E258" s="325" t="s">
        <v>1209</v>
      </c>
      <c r="F258" s="33">
        <v>1020</v>
      </c>
      <c r="G258" s="1389"/>
      <c r="H258" s="615"/>
      <c r="I258" s="615"/>
      <c r="J258" s="615"/>
      <c r="K258" s="615"/>
      <c r="L258" s="615"/>
      <c r="M258" s="615"/>
      <c r="N258" s="615"/>
      <c r="O258" s="615"/>
      <c r="P258" s="615"/>
      <c r="Q258" s="615"/>
      <c r="R258" s="615"/>
      <c r="S258" s="615"/>
      <c r="T258" s="615"/>
      <c r="U258" s="1389"/>
      <c r="V258" s="1389"/>
    </row>
    <row r="259" spans="1:22" customFormat="1" ht="18.75" customHeight="1" x14ac:dyDescent="0.25">
      <c r="A259" s="610">
        <v>2.5</v>
      </c>
      <c r="B259" s="588" t="s">
        <v>1210</v>
      </c>
      <c r="C259" s="1338"/>
      <c r="D259" s="58">
        <v>1</v>
      </c>
      <c r="E259" s="325" t="s">
        <v>1210</v>
      </c>
      <c r="F259" s="33">
        <v>4500</v>
      </c>
      <c r="G259" s="1389"/>
      <c r="H259" s="615"/>
      <c r="I259" s="615"/>
      <c r="J259" s="615"/>
      <c r="K259" s="615"/>
      <c r="L259" s="615"/>
      <c r="M259" s="615"/>
      <c r="N259" s="615"/>
      <c r="O259" s="615"/>
      <c r="P259" s="615"/>
      <c r="Q259" s="615"/>
      <c r="R259" s="615"/>
      <c r="S259" s="615"/>
      <c r="T259" s="615"/>
      <c r="U259" s="1389"/>
      <c r="V259" s="1389"/>
    </row>
    <row r="260" spans="1:22" customFormat="1" ht="25.5" customHeight="1" x14ac:dyDescent="0.25">
      <c r="A260" s="610">
        <v>2.6</v>
      </c>
      <c r="B260" s="588" t="s">
        <v>1211</v>
      </c>
      <c r="C260" s="1338"/>
      <c r="D260" s="58">
        <v>1</v>
      </c>
      <c r="E260" s="325" t="s">
        <v>1211</v>
      </c>
      <c r="F260" s="33">
        <v>13060</v>
      </c>
      <c r="G260" s="1389"/>
      <c r="H260" s="615"/>
      <c r="I260" s="615"/>
      <c r="J260" s="615"/>
      <c r="K260" s="615"/>
      <c r="L260" s="615"/>
      <c r="M260" s="615"/>
      <c r="N260" s="615"/>
      <c r="O260" s="615"/>
      <c r="P260" s="615"/>
      <c r="Q260" s="615"/>
      <c r="R260" s="615"/>
      <c r="S260" s="615"/>
      <c r="T260" s="615"/>
      <c r="U260" s="1389"/>
      <c r="V260" s="1389"/>
    </row>
    <row r="261" spans="1:22" customFormat="1" ht="27.75" customHeight="1" x14ac:dyDescent="0.25">
      <c r="A261" s="610">
        <v>2.7</v>
      </c>
      <c r="B261" s="588" t="s">
        <v>1212</v>
      </c>
      <c r="C261" s="1338"/>
      <c r="D261" s="58">
        <v>1</v>
      </c>
      <c r="E261" s="325" t="s">
        <v>1212</v>
      </c>
      <c r="F261" s="33">
        <v>11000</v>
      </c>
      <c r="G261" s="1389"/>
      <c r="H261" s="615"/>
      <c r="I261" s="615"/>
      <c r="J261" s="615"/>
      <c r="K261" s="615"/>
      <c r="L261" s="615"/>
      <c r="M261" s="615"/>
      <c r="N261" s="615"/>
      <c r="O261" s="615"/>
      <c r="P261" s="615"/>
      <c r="Q261" s="615"/>
      <c r="R261" s="615"/>
      <c r="S261" s="615"/>
      <c r="T261" s="615"/>
      <c r="U261" s="1389"/>
      <c r="V261" s="1389"/>
    </row>
    <row r="262" spans="1:22" customFormat="1" ht="18.75" customHeight="1" x14ac:dyDescent="0.25">
      <c r="A262" s="610">
        <v>2.8</v>
      </c>
      <c r="B262" s="588" t="s">
        <v>1213</v>
      </c>
      <c r="C262" s="1338"/>
      <c r="D262" s="58">
        <v>1</v>
      </c>
      <c r="E262" s="325" t="s">
        <v>1213</v>
      </c>
      <c r="F262" s="33">
        <v>6890</v>
      </c>
      <c r="G262" s="1389"/>
      <c r="H262" s="615"/>
      <c r="I262" s="615"/>
      <c r="J262" s="615"/>
      <c r="K262" s="615"/>
      <c r="L262" s="615"/>
      <c r="M262" s="615"/>
      <c r="N262" s="615"/>
      <c r="O262" s="615"/>
      <c r="P262" s="615"/>
      <c r="Q262" s="615"/>
      <c r="R262" s="615"/>
      <c r="S262" s="615"/>
      <c r="T262" s="615"/>
      <c r="U262" s="1389"/>
      <c r="V262" s="1389"/>
    </row>
    <row r="263" spans="1:22" customFormat="1" ht="26.25" customHeight="1" x14ac:dyDescent="0.25">
      <c r="A263" s="610">
        <v>2.9</v>
      </c>
      <c r="B263" s="588" t="s">
        <v>1214</v>
      </c>
      <c r="C263" s="1338"/>
      <c r="D263" s="58">
        <v>1</v>
      </c>
      <c r="E263" s="325" t="s">
        <v>1214</v>
      </c>
      <c r="F263" s="33">
        <v>19000</v>
      </c>
      <c r="G263" s="1389"/>
      <c r="H263" s="615"/>
      <c r="I263" s="615"/>
      <c r="J263" s="615"/>
      <c r="K263" s="615"/>
      <c r="L263" s="615"/>
      <c r="M263" s="615"/>
      <c r="N263" s="615"/>
      <c r="O263" s="615"/>
      <c r="P263" s="615"/>
      <c r="Q263" s="615"/>
      <c r="R263" s="615"/>
      <c r="S263" s="615"/>
      <c r="T263" s="615"/>
      <c r="U263" s="1389"/>
      <c r="V263" s="1389"/>
    </row>
    <row r="264" spans="1:22" customFormat="1" ht="24" customHeight="1" x14ac:dyDescent="0.25">
      <c r="A264" s="611">
        <v>2.1</v>
      </c>
      <c r="B264" s="588" t="s">
        <v>1215</v>
      </c>
      <c r="C264" s="1338"/>
      <c r="D264" s="58">
        <v>1</v>
      </c>
      <c r="E264" s="325" t="s">
        <v>1215</v>
      </c>
      <c r="F264" s="33">
        <v>5000</v>
      </c>
      <c r="G264" s="1389"/>
      <c r="H264" s="615"/>
      <c r="I264" s="615"/>
      <c r="J264" s="615"/>
      <c r="K264" s="615"/>
      <c r="L264" s="615"/>
      <c r="M264" s="615"/>
      <c r="N264" s="615"/>
      <c r="O264" s="615"/>
      <c r="P264" s="615"/>
      <c r="Q264" s="615"/>
      <c r="R264" s="615"/>
      <c r="S264" s="615"/>
      <c r="T264" s="615"/>
      <c r="U264" s="1389"/>
      <c r="V264" s="1389"/>
    </row>
    <row r="265" spans="1:22" customFormat="1" ht="18.75" customHeight="1" x14ac:dyDescent="0.25">
      <c r="A265" s="611">
        <v>2.11</v>
      </c>
      <c r="B265" s="589" t="s">
        <v>1216</v>
      </c>
      <c r="C265" s="1338"/>
      <c r="D265" s="58">
        <v>1</v>
      </c>
      <c r="E265" s="394" t="s">
        <v>1216</v>
      </c>
      <c r="F265" s="33">
        <v>23000</v>
      </c>
      <c r="G265" s="1389"/>
      <c r="H265" s="615"/>
      <c r="I265" s="615"/>
      <c r="J265" s="615"/>
      <c r="K265" s="615"/>
      <c r="L265" s="615"/>
      <c r="M265" s="615"/>
      <c r="N265" s="615"/>
      <c r="O265" s="615"/>
      <c r="P265" s="615"/>
      <c r="Q265" s="615"/>
      <c r="R265" s="615"/>
      <c r="S265" s="615"/>
      <c r="T265" s="615"/>
      <c r="U265" s="1389"/>
      <c r="V265" s="1389"/>
    </row>
    <row r="266" spans="1:22" customFormat="1" ht="18.75" customHeight="1" x14ac:dyDescent="0.25">
      <c r="A266" s="611">
        <v>2.12</v>
      </c>
      <c r="B266" s="589" t="s">
        <v>1217</v>
      </c>
      <c r="C266" s="1338"/>
      <c r="D266" s="58">
        <v>1</v>
      </c>
      <c r="E266" s="394" t="s">
        <v>1217</v>
      </c>
      <c r="F266" s="33">
        <v>2200</v>
      </c>
      <c r="G266" s="1389"/>
      <c r="H266" s="615"/>
      <c r="I266" s="615"/>
      <c r="J266" s="615"/>
      <c r="K266" s="615"/>
      <c r="L266" s="615"/>
      <c r="M266" s="615"/>
      <c r="N266" s="615"/>
      <c r="O266" s="615"/>
      <c r="P266" s="615"/>
      <c r="Q266" s="615"/>
      <c r="R266" s="615"/>
      <c r="S266" s="615"/>
      <c r="T266" s="615"/>
      <c r="U266" s="1389"/>
      <c r="V266" s="1389"/>
    </row>
    <row r="267" spans="1:22" customFormat="1" ht="18.75" customHeight="1" x14ac:dyDescent="0.25">
      <c r="A267" s="611">
        <v>2.13</v>
      </c>
      <c r="B267" s="589" t="s">
        <v>1218</v>
      </c>
      <c r="C267" s="1338"/>
      <c r="D267" s="58">
        <v>1</v>
      </c>
      <c r="E267" s="394" t="s">
        <v>1218</v>
      </c>
      <c r="F267" s="33">
        <v>2800</v>
      </c>
      <c r="G267" s="1389"/>
      <c r="H267" s="615"/>
      <c r="I267" s="615"/>
      <c r="J267" s="615"/>
      <c r="K267" s="615"/>
      <c r="L267" s="615"/>
      <c r="M267" s="615"/>
      <c r="N267" s="615"/>
      <c r="O267" s="615"/>
      <c r="P267" s="615"/>
      <c r="Q267" s="615"/>
      <c r="R267" s="615"/>
      <c r="S267" s="615"/>
      <c r="T267" s="615"/>
      <c r="U267" s="1389"/>
      <c r="V267" s="1389"/>
    </row>
    <row r="268" spans="1:22" customFormat="1" ht="30" customHeight="1" x14ac:dyDescent="0.25">
      <c r="A268" s="611">
        <v>2.14</v>
      </c>
      <c r="B268" s="590" t="s">
        <v>1521</v>
      </c>
      <c r="C268" s="1338"/>
      <c r="D268" s="58">
        <v>1</v>
      </c>
      <c r="E268" s="394" t="s">
        <v>1219</v>
      </c>
      <c r="F268" s="33">
        <v>6500</v>
      </c>
      <c r="G268" s="1389"/>
      <c r="H268" s="615"/>
      <c r="I268" s="615"/>
      <c r="J268" s="615"/>
      <c r="K268" s="615"/>
      <c r="L268" s="615"/>
      <c r="M268" s="615"/>
      <c r="N268" s="615"/>
      <c r="O268" s="615"/>
      <c r="P268" s="615"/>
      <c r="Q268" s="615"/>
      <c r="R268" s="615"/>
      <c r="S268" s="615"/>
      <c r="T268" s="615"/>
      <c r="U268" s="1389"/>
      <c r="V268" s="1389"/>
    </row>
    <row r="269" spans="1:22" customFormat="1" ht="27.75" customHeight="1" x14ac:dyDescent="0.25">
      <c r="A269" s="611">
        <v>2.15</v>
      </c>
      <c r="B269" s="590" t="s">
        <v>1220</v>
      </c>
      <c r="C269" s="1338"/>
      <c r="D269" s="58">
        <v>1</v>
      </c>
      <c r="E269" s="394" t="s">
        <v>1220</v>
      </c>
      <c r="F269" s="33">
        <v>10000</v>
      </c>
      <c r="G269" s="1389"/>
      <c r="H269" s="615"/>
      <c r="I269" s="615"/>
      <c r="J269" s="615"/>
      <c r="K269" s="615"/>
      <c r="L269" s="615"/>
      <c r="M269" s="615"/>
      <c r="N269" s="615"/>
      <c r="O269" s="615"/>
      <c r="P269" s="615"/>
      <c r="Q269" s="615"/>
      <c r="R269" s="615"/>
      <c r="S269" s="615"/>
      <c r="T269" s="615"/>
      <c r="U269" s="1389"/>
      <c r="V269" s="1389"/>
    </row>
    <row r="270" spans="1:22" customFormat="1" ht="18.75" customHeight="1" x14ac:dyDescent="0.25">
      <c r="A270" s="611">
        <v>2.16</v>
      </c>
      <c r="B270" s="590" t="s">
        <v>1221</v>
      </c>
      <c r="C270" s="1338"/>
      <c r="D270" s="58">
        <v>1</v>
      </c>
      <c r="E270" s="394" t="s">
        <v>1221</v>
      </c>
      <c r="F270" s="33">
        <v>126668</v>
      </c>
      <c r="G270" s="1389"/>
      <c r="H270" s="615"/>
      <c r="I270" s="615"/>
      <c r="J270" s="615"/>
      <c r="K270" s="615"/>
      <c r="L270" s="615"/>
      <c r="M270" s="615"/>
      <c r="N270" s="615"/>
      <c r="O270" s="615"/>
      <c r="P270" s="615"/>
      <c r="Q270" s="615"/>
      <c r="R270" s="615"/>
      <c r="S270" s="615"/>
      <c r="T270" s="615"/>
      <c r="U270" s="1389"/>
      <c r="V270" s="1389"/>
    </row>
    <row r="271" spans="1:22" customFormat="1" ht="29.25" customHeight="1" x14ac:dyDescent="0.25">
      <c r="A271" s="611">
        <v>2.17</v>
      </c>
      <c r="B271" s="590" t="s">
        <v>1222</v>
      </c>
      <c r="C271" s="1338"/>
      <c r="D271" s="58">
        <v>13</v>
      </c>
      <c r="E271" s="196" t="s">
        <v>1222</v>
      </c>
      <c r="F271" s="33">
        <v>221329</v>
      </c>
      <c r="G271" s="1389"/>
      <c r="H271" s="615"/>
      <c r="I271" s="615"/>
      <c r="J271" s="615"/>
      <c r="K271" s="615"/>
      <c r="L271" s="615"/>
      <c r="M271" s="615"/>
      <c r="N271" s="615"/>
      <c r="O271" s="615"/>
      <c r="P271" s="615"/>
      <c r="Q271" s="615"/>
      <c r="R271" s="615"/>
      <c r="S271" s="615"/>
      <c r="T271" s="615"/>
      <c r="U271" s="1389"/>
      <c r="V271" s="1389"/>
    </row>
    <row r="272" spans="1:22" customFormat="1" ht="28.5" customHeight="1" x14ac:dyDescent="0.25">
      <c r="A272" s="611">
        <v>2.1800000000000002</v>
      </c>
      <c r="B272" s="333" t="s">
        <v>1223</v>
      </c>
      <c r="C272" s="1338"/>
      <c r="D272" s="58">
        <v>1</v>
      </c>
      <c r="E272" s="333" t="s">
        <v>1223</v>
      </c>
      <c r="F272" s="33">
        <v>16008</v>
      </c>
      <c r="G272" s="1389"/>
      <c r="H272" s="615"/>
      <c r="I272" s="615"/>
      <c r="J272" s="615"/>
      <c r="K272" s="615"/>
      <c r="L272" s="615"/>
      <c r="M272" s="615"/>
      <c r="N272" s="615"/>
      <c r="O272" s="615"/>
      <c r="P272" s="615"/>
      <c r="Q272" s="615"/>
      <c r="R272" s="615"/>
      <c r="S272" s="615"/>
      <c r="T272" s="615"/>
      <c r="U272" s="1389"/>
      <c r="V272" s="1389"/>
    </row>
    <row r="273" spans="1:22" customFormat="1" ht="18.75" customHeight="1" x14ac:dyDescent="0.25">
      <c r="A273" s="135">
        <v>2</v>
      </c>
      <c r="B273" s="105" t="s">
        <v>105</v>
      </c>
      <c r="C273" s="613"/>
      <c r="D273" s="33">
        <v>5</v>
      </c>
      <c r="E273" s="170" t="s">
        <v>786</v>
      </c>
      <c r="F273" s="33">
        <v>124363</v>
      </c>
      <c r="G273" s="1389"/>
      <c r="H273" s="615"/>
      <c r="I273" s="615"/>
      <c r="J273" s="615"/>
      <c r="K273" s="615"/>
      <c r="L273" s="615"/>
      <c r="M273" s="615"/>
      <c r="N273" s="615"/>
      <c r="O273" s="615"/>
      <c r="P273" s="615"/>
      <c r="Q273" s="615"/>
      <c r="R273" s="615"/>
      <c r="S273" s="615"/>
      <c r="T273" s="615"/>
      <c r="U273" s="1389"/>
      <c r="V273" s="1389"/>
    </row>
    <row r="274" spans="1:22" customFormat="1" ht="18.75" customHeight="1" x14ac:dyDescent="0.25">
      <c r="A274" s="1192" t="s">
        <v>860</v>
      </c>
      <c r="B274" s="1193"/>
      <c r="C274" s="276"/>
      <c r="D274" s="33"/>
      <c r="E274" s="170"/>
      <c r="F274" s="204">
        <f>SUM(F275:F276)</f>
        <v>5333741</v>
      </c>
      <c r="G274" s="1389"/>
      <c r="H274" s="615"/>
      <c r="I274" s="615"/>
      <c r="J274" s="615"/>
      <c r="K274" s="615"/>
      <c r="L274" s="615"/>
      <c r="M274" s="615"/>
      <c r="N274" s="615"/>
      <c r="O274" s="615"/>
      <c r="P274" s="615"/>
      <c r="Q274" s="615"/>
      <c r="R274" s="615"/>
      <c r="S274" s="615"/>
      <c r="T274" s="615"/>
      <c r="U274" s="1389"/>
      <c r="V274" s="1389"/>
    </row>
    <row r="275" spans="1:22" customFormat="1" ht="21.75" customHeight="1" x14ac:dyDescent="0.25">
      <c r="A275" s="260">
        <v>1</v>
      </c>
      <c r="B275" s="105" t="s">
        <v>74</v>
      </c>
      <c r="C275" s="276" t="s">
        <v>736</v>
      </c>
      <c r="D275" s="33" t="s">
        <v>511</v>
      </c>
      <c r="E275" s="170" t="s">
        <v>52</v>
      </c>
      <c r="F275" s="33">
        <v>3186757</v>
      </c>
      <c r="G275" s="1389"/>
      <c r="H275" s="615"/>
      <c r="I275" s="615"/>
      <c r="J275" s="615"/>
      <c r="K275" s="615"/>
      <c r="L275" s="615"/>
      <c r="M275" s="615"/>
      <c r="N275" s="615"/>
      <c r="O275" s="615"/>
      <c r="P275" s="615"/>
      <c r="Q275" s="615"/>
      <c r="R275" s="615"/>
      <c r="S275" s="615"/>
      <c r="T275" s="615"/>
      <c r="U275" s="1389"/>
      <c r="V275" s="1389"/>
    </row>
    <row r="276" spans="1:22" customFormat="1" ht="25.5" customHeight="1" x14ac:dyDescent="0.25">
      <c r="A276" s="135">
        <v>2</v>
      </c>
      <c r="B276" s="105" t="s">
        <v>787</v>
      </c>
      <c r="C276" s="276" t="s">
        <v>736</v>
      </c>
      <c r="D276" s="33">
        <v>12</v>
      </c>
      <c r="E276" s="170" t="s">
        <v>768</v>
      </c>
      <c r="F276" s="33">
        <v>2146984</v>
      </c>
      <c r="G276" s="1389"/>
      <c r="H276" s="615"/>
      <c r="I276" s="615"/>
      <c r="J276" s="615"/>
      <c r="K276" s="615"/>
      <c r="L276" s="615"/>
      <c r="M276" s="615"/>
      <c r="N276" s="615"/>
      <c r="O276" s="615"/>
      <c r="P276" s="615"/>
      <c r="Q276" s="615"/>
      <c r="R276" s="615"/>
      <c r="S276" s="615"/>
      <c r="T276" s="615"/>
      <c r="U276" s="1389"/>
      <c r="V276" s="1389"/>
    </row>
    <row r="277" spans="1:22" customFormat="1" ht="24" customHeight="1" x14ac:dyDescent="0.25">
      <c r="A277" s="1192" t="s">
        <v>861</v>
      </c>
      <c r="B277" s="1193"/>
      <c r="C277" s="276"/>
      <c r="D277" s="33"/>
      <c r="E277" s="170"/>
      <c r="F277" s="204">
        <f>SUM(F278:F278)</f>
        <v>30938000</v>
      </c>
      <c r="G277" s="1389"/>
      <c r="H277" s="615"/>
      <c r="I277" s="615"/>
      <c r="J277" s="615"/>
      <c r="K277" s="615"/>
      <c r="L277" s="615"/>
      <c r="M277" s="615"/>
      <c r="N277" s="615"/>
      <c r="O277" s="615"/>
      <c r="P277" s="615"/>
      <c r="Q277" s="615"/>
      <c r="R277" s="615"/>
      <c r="S277" s="615"/>
      <c r="T277" s="615"/>
      <c r="U277" s="1389"/>
      <c r="V277" s="1389"/>
    </row>
    <row r="278" spans="1:22" customFormat="1" ht="25.5" customHeight="1" x14ac:dyDescent="0.25">
      <c r="A278" s="135">
        <v>1</v>
      </c>
      <c r="B278" s="105" t="s">
        <v>788</v>
      </c>
      <c r="C278" s="276" t="s">
        <v>47</v>
      </c>
      <c r="D278" s="33">
        <v>2</v>
      </c>
      <c r="E278" s="170" t="s">
        <v>52</v>
      </c>
      <c r="F278" s="33">
        <v>30938000</v>
      </c>
      <c r="G278" s="1389"/>
      <c r="H278" s="615"/>
      <c r="I278" s="615"/>
      <c r="J278" s="615"/>
      <c r="K278" s="615"/>
      <c r="L278" s="615"/>
      <c r="M278" s="615"/>
      <c r="N278" s="615"/>
      <c r="O278" s="615"/>
      <c r="P278" s="615"/>
      <c r="Q278" s="615"/>
      <c r="R278" s="615"/>
      <c r="S278" s="615"/>
      <c r="T278" s="615"/>
      <c r="U278" s="1389"/>
      <c r="V278" s="1389"/>
    </row>
    <row r="279" spans="1:22" customFormat="1" ht="25.5" customHeight="1" x14ac:dyDescent="0.25">
      <c r="A279" s="1192" t="s">
        <v>862</v>
      </c>
      <c r="B279" s="1193"/>
      <c r="C279" s="276"/>
      <c r="D279" s="33"/>
      <c r="E279" s="170"/>
      <c r="F279" s="204">
        <f>+F280</f>
        <v>1248822</v>
      </c>
      <c r="G279" s="1389"/>
      <c r="H279" s="615"/>
      <c r="I279" s="615"/>
      <c r="J279" s="615"/>
      <c r="K279" s="615"/>
      <c r="L279" s="615"/>
      <c r="M279" s="615"/>
      <c r="N279" s="615"/>
      <c r="O279" s="615"/>
      <c r="P279" s="615"/>
      <c r="Q279" s="615"/>
      <c r="R279" s="615"/>
      <c r="S279" s="615"/>
      <c r="T279" s="615"/>
      <c r="U279" s="1389"/>
      <c r="V279" s="1389"/>
    </row>
    <row r="280" spans="1:22" ht="22.5" customHeight="1" x14ac:dyDescent="0.2">
      <c r="A280" s="1019"/>
      <c r="B280" s="1080" t="s">
        <v>2160</v>
      </c>
      <c r="C280" s="1080"/>
      <c r="D280" s="1080"/>
      <c r="E280" s="4"/>
      <c r="F280" s="1036">
        <f>+F281+F283+F285+F293+F309+F320+F330+F339+F344+F354+F355+F356</f>
        <v>1248822</v>
      </c>
      <c r="G280" s="615"/>
      <c r="H280" s="615"/>
      <c r="I280" s="615"/>
      <c r="J280" s="615"/>
      <c r="K280" s="615"/>
      <c r="L280" s="615"/>
      <c r="M280" s="615"/>
      <c r="N280" s="615"/>
      <c r="O280" s="615"/>
      <c r="P280" s="615"/>
      <c r="Q280" s="615"/>
      <c r="R280" s="615"/>
      <c r="S280" s="615"/>
      <c r="T280" s="615"/>
      <c r="U280" s="615"/>
      <c r="V280" s="615"/>
    </row>
    <row r="281" spans="1:22" x14ac:dyDescent="0.2">
      <c r="A281" s="1332">
        <v>1</v>
      </c>
      <c r="B281" s="1324" t="s">
        <v>2161</v>
      </c>
      <c r="C281" s="1333" t="s">
        <v>39</v>
      </c>
      <c r="D281" s="900">
        <v>1</v>
      </c>
      <c r="E281" s="967" t="s">
        <v>185</v>
      </c>
      <c r="F281" s="595">
        <v>3550</v>
      </c>
      <c r="G281" s="615"/>
      <c r="H281" s="435"/>
      <c r="I281" s="615"/>
      <c r="J281" s="615"/>
      <c r="K281" s="615"/>
      <c r="L281" s="615"/>
      <c r="M281" s="615"/>
      <c r="N281" s="615"/>
      <c r="O281" s="615"/>
      <c r="P281" s="615"/>
      <c r="Q281" s="615"/>
      <c r="R281" s="615"/>
      <c r="S281" s="615"/>
      <c r="T281" s="615"/>
      <c r="U281" s="615"/>
      <c r="V281" s="615"/>
    </row>
    <row r="282" spans="1:22" x14ac:dyDescent="0.2">
      <c r="A282" s="1332"/>
      <c r="B282" s="1324"/>
      <c r="C282" s="1333"/>
      <c r="D282" s="900">
        <v>4</v>
      </c>
      <c r="E282" s="967" t="s">
        <v>164</v>
      </c>
      <c r="F282" s="595"/>
      <c r="G282" s="615"/>
      <c r="H282" s="615"/>
      <c r="I282" s="615"/>
      <c r="J282" s="615"/>
      <c r="K282" s="615"/>
      <c r="L282" s="615"/>
      <c r="M282" s="615"/>
      <c r="N282" s="615"/>
      <c r="O282" s="615"/>
      <c r="P282" s="615"/>
      <c r="Q282" s="615"/>
      <c r="R282" s="615"/>
      <c r="S282" s="615"/>
      <c r="T282" s="615"/>
      <c r="U282" s="615"/>
      <c r="V282" s="615"/>
    </row>
    <row r="283" spans="1:22" x14ac:dyDescent="0.2">
      <c r="A283" s="1248">
        <v>2</v>
      </c>
      <c r="B283" s="1324" t="s">
        <v>2162</v>
      </c>
      <c r="C283" s="1333" t="s">
        <v>39</v>
      </c>
      <c r="D283" s="900">
        <v>1600</v>
      </c>
      <c r="E283" s="965" t="s">
        <v>2163</v>
      </c>
      <c r="F283" s="595">
        <v>1000</v>
      </c>
      <c r="G283" s="615"/>
      <c r="H283" s="615"/>
      <c r="I283" s="615"/>
      <c r="J283" s="615"/>
      <c r="K283" s="615"/>
      <c r="L283" s="615"/>
      <c r="M283" s="615"/>
      <c r="N283" s="615"/>
      <c r="O283" s="615"/>
      <c r="P283" s="615"/>
      <c r="Q283" s="615"/>
      <c r="R283" s="615"/>
      <c r="S283" s="615"/>
      <c r="T283" s="615"/>
      <c r="U283" s="615"/>
      <c r="V283" s="615"/>
    </row>
    <row r="284" spans="1:22" x14ac:dyDescent="0.2">
      <c r="A284" s="1248"/>
      <c r="B284" s="1331"/>
      <c r="C284" s="1333"/>
      <c r="D284" s="900">
        <v>2400</v>
      </c>
      <c r="E284" s="969" t="s">
        <v>2164</v>
      </c>
      <c r="F284" s="595"/>
      <c r="G284" s="615"/>
      <c r="H284" s="615"/>
      <c r="I284" s="615"/>
      <c r="J284" s="615"/>
      <c r="K284" s="615"/>
      <c r="L284" s="615"/>
      <c r="M284" s="615"/>
      <c r="N284" s="615"/>
      <c r="O284" s="615"/>
      <c r="P284" s="615"/>
      <c r="Q284" s="615"/>
      <c r="R284" s="615"/>
      <c r="S284" s="615"/>
      <c r="T284" s="615"/>
      <c r="U284" s="615"/>
      <c r="V284" s="615"/>
    </row>
    <row r="285" spans="1:22" ht="18.75" customHeight="1" x14ac:dyDescent="0.2">
      <c r="A285" s="1019"/>
      <c r="B285" s="1090" t="s">
        <v>2165</v>
      </c>
      <c r="C285" s="1092"/>
      <c r="D285" s="1030"/>
      <c r="E285" s="1032"/>
      <c r="F285" s="871">
        <f>+F286</f>
        <v>26510</v>
      </c>
      <c r="G285" s="615"/>
      <c r="H285" s="615"/>
      <c r="I285" s="615"/>
      <c r="J285" s="615"/>
      <c r="K285" s="615"/>
      <c r="L285" s="615"/>
      <c r="M285" s="615"/>
      <c r="N285" s="615"/>
      <c r="O285" s="615"/>
      <c r="P285" s="615"/>
      <c r="Q285" s="615"/>
      <c r="R285" s="615"/>
      <c r="S285" s="615"/>
      <c r="T285" s="615"/>
      <c r="U285" s="615"/>
      <c r="V285" s="615"/>
    </row>
    <row r="286" spans="1:22" ht="18" customHeight="1" x14ac:dyDescent="0.2">
      <c r="A286" s="573">
        <v>3</v>
      </c>
      <c r="B286" s="1089" t="s">
        <v>2166</v>
      </c>
      <c r="C286" s="1092"/>
      <c r="D286" s="1030"/>
      <c r="E286" s="1032"/>
      <c r="F286" s="595">
        <f>SUM(F287:F292)</f>
        <v>26510</v>
      </c>
      <c r="G286" s="615"/>
      <c r="H286" s="615"/>
      <c r="I286" s="615"/>
      <c r="J286" s="615"/>
      <c r="K286" s="615"/>
      <c r="L286" s="615"/>
      <c r="M286" s="615"/>
      <c r="N286" s="615"/>
      <c r="O286" s="615"/>
      <c r="P286" s="615"/>
      <c r="Q286" s="615"/>
      <c r="R286" s="615"/>
      <c r="S286" s="615"/>
      <c r="T286" s="615"/>
      <c r="U286" s="615"/>
      <c r="V286" s="615"/>
    </row>
    <row r="287" spans="1:22" ht="22.5" customHeight="1" x14ac:dyDescent="0.2">
      <c r="A287" s="1050">
        <v>3.1</v>
      </c>
      <c r="B287" s="959" t="s">
        <v>2167</v>
      </c>
      <c r="C287" s="1092" t="s">
        <v>39</v>
      </c>
      <c r="D287" s="1030">
        <v>4500</v>
      </c>
      <c r="E287" s="1032" t="s">
        <v>327</v>
      </c>
      <c r="F287" s="595">
        <v>1090</v>
      </c>
      <c r="G287" s="615"/>
      <c r="H287" s="615"/>
      <c r="I287" s="615"/>
      <c r="J287" s="615"/>
      <c r="K287" s="615"/>
      <c r="L287" s="615"/>
      <c r="M287" s="615"/>
      <c r="N287" s="615"/>
      <c r="O287" s="615"/>
      <c r="P287" s="615"/>
      <c r="Q287" s="615"/>
      <c r="R287" s="615"/>
      <c r="S287" s="615"/>
      <c r="T287" s="615"/>
      <c r="U287" s="615"/>
      <c r="V287" s="615"/>
    </row>
    <row r="288" spans="1:22" ht="18.75" customHeight="1" x14ac:dyDescent="0.2">
      <c r="A288" s="1050">
        <v>3.2</v>
      </c>
      <c r="B288" s="959" t="s">
        <v>2168</v>
      </c>
      <c r="C288" s="1092" t="s">
        <v>39</v>
      </c>
      <c r="D288" s="1030">
        <v>1500</v>
      </c>
      <c r="E288" s="1032" t="s">
        <v>2169</v>
      </c>
      <c r="F288" s="987">
        <v>10890</v>
      </c>
      <c r="G288" s="615"/>
      <c r="H288" s="615"/>
      <c r="I288" s="615"/>
      <c r="J288" s="615"/>
      <c r="K288" s="615"/>
      <c r="L288" s="615"/>
      <c r="M288" s="615"/>
      <c r="N288" s="615"/>
      <c r="O288" s="615"/>
      <c r="P288" s="615"/>
      <c r="Q288" s="615"/>
      <c r="R288" s="615"/>
      <c r="S288" s="615"/>
      <c r="T288" s="615"/>
      <c r="U288" s="615"/>
      <c r="V288" s="615"/>
    </row>
    <row r="289" spans="1:22" x14ac:dyDescent="0.2">
      <c r="A289" s="1328">
        <v>4</v>
      </c>
      <c r="B289" s="1329" t="s">
        <v>2170</v>
      </c>
      <c r="C289" s="1330" t="s">
        <v>39</v>
      </c>
      <c r="D289" s="1030">
        <v>12</v>
      </c>
      <c r="E289" s="1032" t="s">
        <v>2171</v>
      </c>
      <c r="F289" s="595">
        <v>1100</v>
      </c>
      <c r="G289" s="615"/>
      <c r="H289" s="615"/>
      <c r="I289" s="615"/>
      <c r="J289" s="615"/>
      <c r="K289" s="615"/>
      <c r="L289" s="615"/>
      <c r="M289" s="615"/>
      <c r="N289" s="615"/>
      <c r="O289" s="615"/>
      <c r="P289" s="615"/>
      <c r="Q289" s="615"/>
      <c r="R289" s="615"/>
      <c r="S289" s="615"/>
      <c r="T289" s="615"/>
      <c r="U289" s="615"/>
      <c r="V289" s="615"/>
    </row>
    <row r="290" spans="1:22" x14ac:dyDescent="0.2">
      <c r="A290" s="1328"/>
      <c r="B290" s="1329"/>
      <c r="C290" s="1330"/>
      <c r="D290" s="1030">
        <v>12</v>
      </c>
      <c r="E290" s="1032" t="s">
        <v>2079</v>
      </c>
      <c r="F290" s="595">
        <v>1500</v>
      </c>
      <c r="G290" s="615"/>
      <c r="H290" s="615"/>
      <c r="I290" s="615"/>
      <c r="J290" s="615"/>
      <c r="K290" s="615"/>
      <c r="L290" s="615"/>
      <c r="M290" s="615"/>
      <c r="N290" s="615"/>
      <c r="O290" s="615"/>
      <c r="P290" s="615"/>
      <c r="Q290" s="615"/>
      <c r="R290" s="615"/>
      <c r="S290" s="615"/>
      <c r="T290" s="615"/>
      <c r="U290" s="615"/>
      <c r="V290" s="615"/>
    </row>
    <row r="291" spans="1:22" ht="21" customHeight="1" x14ac:dyDescent="0.2">
      <c r="A291" s="573">
        <v>5</v>
      </c>
      <c r="B291" s="959" t="s">
        <v>2172</v>
      </c>
      <c r="C291" s="1093" t="s">
        <v>39</v>
      </c>
      <c r="D291" s="1101">
        <v>2</v>
      </c>
      <c r="E291" s="1032" t="s">
        <v>2171</v>
      </c>
      <c r="F291" s="595">
        <v>600</v>
      </c>
      <c r="G291" s="615"/>
      <c r="H291" s="615"/>
      <c r="I291" s="615"/>
      <c r="J291" s="615"/>
      <c r="K291" s="615"/>
      <c r="L291" s="615"/>
      <c r="M291" s="615"/>
      <c r="N291" s="615"/>
      <c r="O291" s="615"/>
      <c r="P291" s="615"/>
      <c r="Q291" s="615"/>
      <c r="R291" s="615"/>
      <c r="S291" s="615"/>
      <c r="T291" s="615"/>
      <c r="U291" s="615"/>
      <c r="V291" s="615"/>
    </row>
    <row r="292" spans="1:22" ht="20.25" customHeight="1" x14ac:dyDescent="0.2">
      <c r="A292" s="573">
        <v>6</v>
      </c>
      <c r="B292" s="959" t="s">
        <v>2173</v>
      </c>
      <c r="C292" s="1094" t="s">
        <v>39</v>
      </c>
      <c r="D292" s="933">
        <v>16</v>
      </c>
      <c r="E292" s="1032" t="s">
        <v>516</v>
      </c>
      <c r="F292" s="987">
        <v>11330</v>
      </c>
      <c r="G292" s="615"/>
      <c r="H292" s="615"/>
      <c r="I292" s="615"/>
      <c r="J292" s="615"/>
      <c r="K292" s="615"/>
      <c r="L292" s="615"/>
      <c r="M292" s="615"/>
      <c r="N292" s="615"/>
      <c r="O292" s="615"/>
      <c r="P292" s="615"/>
      <c r="Q292" s="615"/>
      <c r="R292" s="615"/>
      <c r="S292" s="615"/>
      <c r="T292" s="615"/>
      <c r="U292" s="615"/>
      <c r="V292" s="615"/>
    </row>
    <row r="293" spans="1:22" ht="20.25" customHeight="1" x14ac:dyDescent="0.2">
      <c r="A293" s="1026"/>
      <c r="B293" s="1090" t="s">
        <v>2174</v>
      </c>
      <c r="C293" s="1095"/>
      <c r="D293" s="1102"/>
      <c r="E293" s="1105"/>
      <c r="F293" s="871">
        <f>SUM(F294:F308)</f>
        <v>14520</v>
      </c>
      <c r="G293" s="615"/>
      <c r="H293" s="615"/>
      <c r="I293" s="615"/>
      <c r="J293" s="615"/>
      <c r="K293" s="615"/>
      <c r="L293" s="615"/>
      <c r="M293" s="615"/>
      <c r="N293" s="615"/>
      <c r="O293" s="615"/>
      <c r="P293" s="615"/>
      <c r="Q293" s="615"/>
      <c r="R293" s="615"/>
      <c r="S293" s="615"/>
      <c r="T293" s="615"/>
      <c r="U293" s="615"/>
      <c r="V293" s="615"/>
    </row>
    <row r="294" spans="1:22" x14ac:dyDescent="0.2">
      <c r="A294" s="1248">
        <v>7</v>
      </c>
      <c r="B294" s="1331" t="s">
        <v>2175</v>
      </c>
      <c r="C294" s="1323" t="s">
        <v>47</v>
      </c>
      <c r="D294" s="1030">
        <v>140</v>
      </c>
      <c r="E294" s="963" t="s">
        <v>2235</v>
      </c>
      <c r="F294" s="987">
        <v>5040</v>
      </c>
      <c r="G294" s="615"/>
      <c r="H294" s="615"/>
      <c r="I294" s="615"/>
      <c r="J294" s="615"/>
      <c r="K294" s="615"/>
      <c r="L294" s="615"/>
      <c r="M294" s="615"/>
      <c r="N294" s="615"/>
      <c r="O294" s="615"/>
      <c r="P294" s="615"/>
      <c r="Q294" s="615"/>
      <c r="R294" s="615"/>
      <c r="S294" s="615"/>
      <c r="T294" s="615"/>
      <c r="U294" s="615"/>
      <c r="V294" s="615"/>
    </row>
    <row r="295" spans="1:22" x14ac:dyDescent="0.2">
      <c r="A295" s="1248"/>
      <c r="B295" s="1331"/>
      <c r="C295" s="1323"/>
      <c r="D295" s="1030">
        <v>653</v>
      </c>
      <c r="E295" s="963" t="s">
        <v>2236</v>
      </c>
      <c r="F295" s="595">
        <v>1300</v>
      </c>
      <c r="G295" s="615"/>
      <c r="H295" s="615"/>
      <c r="I295" s="615"/>
      <c r="J295" s="615"/>
      <c r="K295" s="615"/>
      <c r="L295" s="615"/>
      <c r="M295" s="615"/>
      <c r="N295" s="615"/>
      <c r="O295" s="615"/>
      <c r="P295" s="615"/>
      <c r="Q295" s="615"/>
      <c r="R295" s="615"/>
      <c r="S295" s="615"/>
      <c r="T295" s="615"/>
      <c r="U295" s="615"/>
      <c r="V295" s="615"/>
    </row>
    <row r="296" spans="1:22" x14ac:dyDescent="0.2">
      <c r="A296" s="1248"/>
      <c r="B296" s="1331"/>
      <c r="C296" s="1323"/>
      <c r="D296" s="1030">
        <v>50</v>
      </c>
      <c r="E296" s="587" t="s">
        <v>2176</v>
      </c>
      <c r="F296" s="595">
        <v>500</v>
      </c>
      <c r="G296" s="615"/>
      <c r="H296" s="615"/>
      <c r="I296" s="615"/>
      <c r="J296" s="615"/>
      <c r="K296" s="615"/>
      <c r="L296" s="615"/>
      <c r="M296" s="615"/>
      <c r="N296" s="615"/>
      <c r="O296" s="615"/>
      <c r="P296" s="615"/>
      <c r="Q296" s="615"/>
      <c r="R296" s="615"/>
      <c r="S296" s="615"/>
      <c r="T296" s="615"/>
      <c r="U296" s="615"/>
      <c r="V296" s="615"/>
    </row>
    <row r="297" spans="1:22" x14ac:dyDescent="0.2">
      <c r="A297" s="1248"/>
      <c r="B297" s="1331"/>
      <c r="C297" s="1323"/>
      <c r="D297" s="1030">
        <v>210</v>
      </c>
      <c r="E297" s="587" t="s">
        <v>2177</v>
      </c>
      <c r="F297" s="595">
        <v>500</v>
      </c>
      <c r="G297" s="615"/>
      <c r="H297" s="615"/>
      <c r="I297" s="615"/>
      <c r="J297" s="615"/>
      <c r="K297" s="615"/>
      <c r="L297" s="615"/>
      <c r="M297" s="615"/>
      <c r="N297" s="615"/>
      <c r="O297" s="615"/>
      <c r="P297" s="615"/>
      <c r="Q297" s="615"/>
      <c r="R297" s="615"/>
      <c r="S297" s="615"/>
      <c r="T297" s="615"/>
      <c r="U297" s="615"/>
      <c r="V297" s="615"/>
    </row>
    <row r="298" spans="1:22" x14ac:dyDescent="0.2">
      <c r="A298" s="1248"/>
      <c r="B298" s="1331"/>
      <c r="C298" s="1323"/>
      <c r="D298" s="1030">
        <v>500</v>
      </c>
      <c r="E298" s="963" t="s">
        <v>2237</v>
      </c>
      <c r="F298" s="595">
        <v>310</v>
      </c>
      <c r="G298" s="615"/>
      <c r="H298" s="615"/>
      <c r="I298" s="615"/>
      <c r="J298" s="615"/>
      <c r="K298" s="615"/>
      <c r="L298" s="615"/>
      <c r="M298" s="615"/>
      <c r="N298" s="615"/>
      <c r="O298" s="615"/>
      <c r="P298" s="615"/>
      <c r="Q298" s="615"/>
      <c r="R298" s="615"/>
      <c r="S298" s="615"/>
      <c r="T298" s="615"/>
      <c r="U298" s="615"/>
      <c r="V298" s="615"/>
    </row>
    <row r="299" spans="1:22" x14ac:dyDescent="0.2">
      <c r="A299" s="1248"/>
      <c r="B299" s="1331"/>
      <c r="C299" s="1323"/>
      <c r="D299" s="1030">
        <v>24</v>
      </c>
      <c r="E299" s="963" t="s">
        <v>2238</v>
      </c>
      <c r="F299" s="595">
        <v>1800</v>
      </c>
      <c r="G299" s="615"/>
      <c r="H299" s="615"/>
      <c r="I299" s="615"/>
      <c r="J299" s="615"/>
      <c r="K299" s="615"/>
      <c r="L299" s="615"/>
      <c r="M299" s="615"/>
      <c r="N299" s="615"/>
      <c r="O299" s="615"/>
      <c r="P299" s="615"/>
      <c r="Q299" s="615"/>
      <c r="R299" s="615"/>
      <c r="S299" s="615"/>
      <c r="T299" s="615"/>
      <c r="U299" s="615"/>
      <c r="V299" s="615"/>
    </row>
    <row r="300" spans="1:22" x14ac:dyDescent="0.2">
      <c r="A300" s="1248">
        <v>8</v>
      </c>
      <c r="B300" s="1255" t="s">
        <v>2178</v>
      </c>
      <c r="C300" s="1323" t="s">
        <v>47</v>
      </c>
      <c r="D300" s="1030">
        <v>1700</v>
      </c>
      <c r="E300" s="587" t="s">
        <v>2179</v>
      </c>
      <c r="F300" s="595">
        <v>590</v>
      </c>
      <c r="G300" s="615"/>
      <c r="H300" s="615"/>
      <c r="I300" s="615"/>
      <c r="J300" s="615"/>
      <c r="K300" s="615"/>
      <c r="L300" s="615"/>
      <c r="M300" s="615"/>
      <c r="N300" s="615"/>
      <c r="O300" s="615"/>
      <c r="P300" s="615"/>
      <c r="Q300" s="615"/>
      <c r="R300" s="615"/>
      <c r="S300" s="615"/>
      <c r="T300" s="615"/>
      <c r="U300" s="615"/>
      <c r="V300" s="615"/>
    </row>
    <row r="301" spans="1:22" x14ac:dyDescent="0.2">
      <c r="A301" s="1248"/>
      <c r="B301" s="1255"/>
      <c r="C301" s="1323"/>
      <c r="D301" s="1030">
        <v>4300</v>
      </c>
      <c r="E301" s="587" t="s">
        <v>2180</v>
      </c>
      <c r="F301" s="595"/>
      <c r="G301" s="615"/>
      <c r="H301" s="615"/>
      <c r="I301" s="615"/>
      <c r="J301" s="615"/>
      <c r="K301" s="615"/>
      <c r="L301" s="615"/>
      <c r="M301" s="615"/>
      <c r="N301" s="615"/>
      <c r="O301" s="615"/>
      <c r="P301" s="615"/>
      <c r="Q301" s="615"/>
      <c r="R301" s="615"/>
      <c r="S301" s="615"/>
      <c r="T301" s="615"/>
      <c r="U301" s="615"/>
      <c r="V301" s="615"/>
    </row>
    <row r="302" spans="1:22" x14ac:dyDescent="0.2">
      <c r="A302" s="1248"/>
      <c r="B302" s="1255"/>
      <c r="C302" s="1323"/>
      <c r="D302" s="1030">
        <v>6010</v>
      </c>
      <c r="E302" s="963" t="s">
        <v>2239</v>
      </c>
      <c r="F302" s="595">
        <v>1500</v>
      </c>
      <c r="G302" s="615"/>
      <c r="H302" s="615"/>
      <c r="I302" s="615"/>
      <c r="J302" s="615"/>
      <c r="K302" s="615"/>
      <c r="L302" s="615"/>
      <c r="M302" s="615"/>
      <c r="N302" s="615"/>
      <c r="O302" s="615"/>
      <c r="P302" s="615"/>
      <c r="Q302" s="615"/>
      <c r="R302" s="615"/>
      <c r="S302" s="615"/>
      <c r="T302" s="615"/>
      <c r="U302" s="615"/>
      <c r="V302" s="615"/>
    </row>
    <row r="303" spans="1:22" x14ac:dyDescent="0.2">
      <c r="A303" s="1248">
        <v>9</v>
      </c>
      <c r="B303" s="1255" t="s">
        <v>2181</v>
      </c>
      <c r="C303" s="1323" t="s">
        <v>47</v>
      </c>
      <c r="D303" s="1030">
        <v>57</v>
      </c>
      <c r="E303" s="1092" t="s">
        <v>299</v>
      </c>
      <c r="F303" s="595">
        <v>80</v>
      </c>
      <c r="G303" s="615"/>
      <c r="H303" s="615"/>
      <c r="I303" s="615"/>
      <c r="J303" s="615"/>
      <c r="K303" s="615"/>
      <c r="L303" s="615"/>
      <c r="M303" s="615"/>
      <c r="N303" s="615"/>
      <c r="O303" s="615"/>
      <c r="P303" s="615"/>
      <c r="Q303" s="615"/>
      <c r="R303" s="615"/>
      <c r="S303" s="615"/>
      <c r="T303" s="615"/>
      <c r="U303" s="615"/>
      <c r="V303" s="615"/>
    </row>
    <row r="304" spans="1:22" x14ac:dyDescent="0.2">
      <c r="A304" s="1248"/>
      <c r="B304" s="1255"/>
      <c r="C304" s="1323"/>
      <c r="D304" s="1030">
        <v>11</v>
      </c>
      <c r="E304" s="963" t="s">
        <v>2182</v>
      </c>
      <c r="F304" s="595">
        <v>500</v>
      </c>
      <c r="G304" s="615"/>
      <c r="H304" s="615"/>
      <c r="I304" s="615"/>
      <c r="J304" s="615"/>
      <c r="K304" s="615"/>
      <c r="L304" s="615"/>
      <c r="M304" s="615"/>
      <c r="N304" s="615"/>
      <c r="O304" s="615"/>
      <c r="P304" s="615"/>
      <c r="Q304" s="615"/>
      <c r="R304" s="615"/>
      <c r="S304" s="615"/>
      <c r="T304" s="615"/>
      <c r="U304" s="615"/>
      <c r="V304" s="615"/>
    </row>
    <row r="305" spans="1:22" x14ac:dyDescent="0.2">
      <c r="A305" s="1248"/>
      <c r="B305" s="1255"/>
      <c r="C305" s="1323"/>
      <c r="D305" s="1030">
        <v>11</v>
      </c>
      <c r="E305" s="1092" t="s">
        <v>2183</v>
      </c>
      <c r="F305" s="595">
        <v>800</v>
      </c>
      <c r="G305" s="615"/>
      <c r="H305" s="615"/>
      <c r="I305" s="615"/>
      <c r="J305" s="615"/>
      <c r="K305" s="615"/>
      <c r="L305" s="615"/>
      <c r="M305" s="615"/>
      <c r="N305" s="615"/>
      <c r="O305" s="615"/>
      <c r="P305" s="615"/>
      <c r="Q305" s="615"/>
      <c r="R305" s="615"/>
      <c r="S305" s="615"/>
      <c r="T305" s="615"/>
      <c r="U305" s="615"/>
      <c r="V305" s="615"/>
    </row>
    <row r="306" spans="1:22" x14ac:dyDescent="0.2">
      <c r="A306" s="1328">
        <v>10</v>
      </c>
      <c r="B306" s="1329" t="s">
        <v>2184</v>
      </c>
      <c r="C306" s="1330" t="s">
        <v>47</v>
      </c>
      <c r="D306" s="1030">
        <v>11</v>
      </c>
      <c r="E306" s="1092" t="s">
        <v>2185</v>
      </c>
      <c r="F306" s="595">
        <v>500</v>
      </c>
      <c r="G306" s="615"/>
      <c r="H306" s="615"/>
      <c r="I306" s="615"/>
      <c r="J306" s="615"/>
      <c r="K306" s="615"/>
      <c r="L306" s="615"/>
      <c r="M306" s="615"/>
      <c r="N306" s="615"/>
      <c r="O306" s="615"/>
      <c r="P306" s="615"/>
      <c r="Q306" s="615"/>
      <c r="R306" s="615"/>
      <c r="S306" s="615"/>
      <c r="T306" s="615"/>
      <c r="U306" s="615"/>
      <c r="V306" s="615"/>
    </row>
    <row r="307" spans="1:22" x14ac:dyDescent="0.2">
      <c r="A307" s="1328"/>
      <c r="B307" s="1329" t="s">
        <v>2186</v>
      </c>
      <c r="C307" s="1330" t="s">
        <v>47</v>
      </c>
      <c r="D307" s="1030">
        <v>1</v>
      </c>
      <c r="E307" s="587" t="s">
        <v>2187</v>
      </c>
      <c r="F307" s="595">
        <v>500</v>
      </c>
      <c r="G307" s="615"/>
      <c r="H307" s="615"/>
      <c r="I307" s="615"/>
      <c r="J307" s="615"/>
      <c r="K307" s="615"/>
      <c r="L307" s="615"/>
      <c r="M307" s="615"/>
      <c r="N307" s="615"/>
      <c r="O307" s="615"/>
      <c r="P307" s="615"/>
      <c r="Q307" s="615"/>
      <c r="R307" s="615"/>
      <c r="S307" s="615"/>
      <c r="T307" s="615"/>
      <c r="U307" s="615"/>
      <c r="V307" s="615"/>
    </row>
    <row r="308" spans="1:22" ht="20.25" customHeight="1" x14ac:dyDescent="0.2">
      <c r="A308" s="904">
        <v>11</v>
      </c>
      <c r="B308" s="959" t="s">
        <v>2188</v>
      </c>
      <c r="C308" s="1092" t="s">
        <v>47</v>
      </c>
      <c r="D308" s="1030">
        <v>1700</v>
      </c>
      <c r="E308" s="1092" t="s">
        <v>575</v>
      </c>
      <c r="F308" s="595">
        <v>600</v>
      </c>
      <c r="G308" s="615"/>
      <c r="H308" s="615"/>
      <c r="I308" s="615"/>
      <c r="J308" s="615"/>
      <c r="K308" s="615"/>
      <c r="L308" s="615"/>
      <c r="M308" s="615"/>
      <c r="N308" s="615"/>
      <c r="O308" s="615"/>
      <c r="P308" s="615"/>
      <c r="Q308" s="615"/>
      <c r="R308" s="615"/>
      <c r="S308" s="615"/>
      <c r="T308" s="615"/>
      <c r="U308" s="615"/>
      <c r="V308" s="615"/>
    </row>
    <row r="309" spans="1:22" ht="21" customHeight="1" x14ac:dyDescent="0.2">
      <c r="A309" s="1026"/>
      <c r="B309" s="1088" t="s">
        <v>246</v>
      </c>
      <c r="C309" s="1096"/>
      <c r="D309" s="1030"/>
      <c r="E309" s="965"/>
      <c r="F309" s="871">
        <f>SUM(F310:F319)</f>
        <v>18718</v>
      </c>
      <c r="G309" s="615"/>
      <c r="H309" s="615"/>
      <c r="I309" s="615"/>
      <c r="J309" s="615"/>
      <c r="K309" s="615"/>
      <c r="L309" s="615"/>
      <c r="M309" s="615"/>
      <c r="N309" s="615"/>
      <c r="O309" s="615"/>
      <c r="P309" s="615"/>
      <c r="Q309" s="615"/>
      <c r="R309" s="615"/>
      <c r="S309" s="615"/>
      <c r="T309" s="615"/>
      <c r="U309" s="615"/>
      <c r="V309" s="615"/>
    </row>
    <row r="310" spans="1:22" ht="25.5" x14ac:dyDescent="0.2">
      <c r="A310" s="904">
        <v>12</v>
      </c>
      <c r="B310" s="959" t="s">
        <v>2189</v>
      </c>
      <c r="C310" s="1092" t="s">
        <v>39</v>
      </c>
      <c r="D310" s="1030">
        <v>12</v>
      </c>
      <c r="E310" s="1092" t="s">
        <v>378</v>
      </c>
      <c r="F310" s="595">
        <v>2530</v>
      </c>
      <c r="G310" s="615"/>
      <c r="H310" s="615"/>
      <c r="I310" s="615"/>
      <c r="J310" s="615"/>
      <c r="K310" s="615"/>
      <c r="L310" s="615"/>
      <c r="M310" s="615"/>
      <c r="N310" s="615"/>
      <c r="O310" s="615"/>
      <c r="P310" s="615"/>
      <c r="Q310" s="615"/>
      <c r="R310" s="615"/>
      <c r="S310" s="615"/>
      <c r="T310" s="615"/>
      <c r="U310" s="615"/>
      <c r="V310" s="615"/>
    </row>
    <row r="311" spans="1:22" ht="20.25" customHeight="1" x14ac:dyDescent="0.2">
      <c r="A311" s="904">
        <v>13</v>
      </c>
      <c r="B311" s="959" t="s">
        <v>2190</v>
      </c>
      <c r="C311" s="1092" t="s">
        <v>39</v>
      </c>
      <c r="D311" s="1030">
        <v>100</v>
      </c>
      <c r="E311" s="1092" t="s">
        <v>221</v>
      </c>
      <c r="F311" s="595">
        <v>880</v>
      </c>
      <c r="G311" s="615"/>
      <c r="H311" s="615"/>
      <c r="I311" s="615"/>
      <c r="J311" s="615"/>
      <c r="K311" s="615"/>
      <c r="L311" s="615"/>
      <c r="M311" s="615"/>
      <c r="N311" s="615"/>
      <c r="O311" s="615"/>
      <c r="P311" s="615"/>
      <c r="Q311" s="615"/>
      <c r="R311" s="615"/>
      <c r="S311" s="615"/>
      <c r="T311" s="615"/>
      <c r="U311" s="615"/>
      <c r="V311" s="615"/>
    </row>
    <row r="312" spans="1:22" ht="19.5" customHeight="1" x14ac:dyDescent="0.2">
      <c r="A312" s="904">
        <v>14</v>
      </c>
      <c r="B312" s="959" t="s">
        <v>2191</v>
      </c>
      <c r="C312" s="1092" t="s">
        <v>39</v>
      </c>
      <c r="D312" s="1030">
        <v>36</v>
      </c>
      <c r="E312" s="1092" t="s">
        <v>768</v>
      </c>
      <c r="F312" s="595">
        <v>1950</v>
      </c>
      <c r="G312" s="615"/>
      <c r="H312" s="615"/>
      <c r="I312" s="615"/>
      <c r="J312" s="615"/>
      <c r="K312" s="615"/>
      <c r="L312" s="615"/>
      <c r="M312" s="615"/>
      <c r="N312" s="615"/>
      <c r="O312" s="615"/>
      <c r="P312" s="615"/>
      <c r="Q312" s="615"/>
      <c r="R312" s="615"/>
      <c r="S312" s="615"/>
      <c r="T312" s="615"/>
      <c r="U312" s="615"/>
      <c r="V312" s="615"/>
    </row>
    <row r="313" spans="1:22" ht="18.75" customHeight="1" x14ac:dyDescent="0.2">
      <c r="A313" s="573">
        <v>15</v>
      </c>
      <c r="B313" s="959" t="s">
        <v>2192</v>
      </c>
      <c r="C313" s="1092" t="s">
        <v>39</v>
      </c>
      <c r="D313" s="1030">
        <v>12</v>
      </c>
      <c r="E313" s="1092" t="s">
        <v>571</v>
      </c>
      <c r="F313" s="595">
        <v>930</v>
      </c>
      <c r="G313" s="615"/>
      <c r="H313" s="615"/>
      <c r="I313" s="615"/>
      <c r="J313" s="615"/>
      <c r="K313" s="615"/>
      <c r="L313" s="615"/>
      <c r="M313" s="615"/>
      <c r="N313" s="615"/>
      <c r="O313" s="615"/>
      <c r="P313" s="615"/>
      <c r="Q313" s="615"/>
      <c r="R313" s="615"/>
      <c r="S313" s="615"/>
      <c r="T313" s="615"/>
      <c r="U313" s="615"/>
      <c r="V313" s="615"/>
    </row>
    <row r="314" spans="1:22" ht="19.5" customHeight="1" x14ac:dyDescent="0.2">
      <c r="A314" s="573">
        <v>16</v>
      </c>
      <c r="B314" s="959" t="s">
        <v>2193</v>
      </c>
      <c r="C314" s="1092" t="s">
        <v>39</v>
      </c>
      <c r="D314" s="1030">
        <v>80</v>
      </c>
      <c r="E314" s="587" t="s">
        <v>378</v>
      </c>
      <c r="F314" s="595">
        <v>860</v>
      </c>
      <c r="G314" s="615"/>
      <c r="H314" s="615"/>
      <c r="I314" s="615"/>
      <c r="J314" s="615"/>
      <c r="K314" s="615"/>
      <c r="L314" s="615"/>
      <c r="M314" s="615"/>
      <c r="N314" s="615"/>
      <c r="O314" s="615"/>
      <c r="P314" s="615"/>
      <c r="Q314" s="615"/>
      <c r="R314" s="615"/>
      <c r="S314" s="615"/>
      <c r="T314" s="615"/>
      <c r="U314" s="615"/>
      <c r="V314" s="615"/>
    </row>
    <row r="315" spans="1:22" ht="25.5" x14ac:dyDescent="0.2">
      <c r="A315" s="573">
        <v>17</v>
      </c>
      <c r="B315" s="959" t="s">
        <v>2194</v>
      </c>
      <c r="C315" s="1092" t="s">
        <v>39</v>
      </c>
      <c r="D315" s="1030">
        <v>12</v>
      </c>
      <c r="E315" s="1092" t="s">
        <v>378</v>
      </c>
      <c r="F315" s="595">
        <v>560</v>
      </c>
      <c r="G315" s="615"/>
      <c r="H315" s="615"/>
      <c r="I315" s="615"/>
      <c r="J315" s="615"/>
      <c r="K315" s="615"/>
      <c r="L315" s="615"/>
      <c r="M315" s="615"/>
      <c r="N315" s="615"/>
      <c r="O315" s="615"/>
      <c r="P315" s="615"/>
      <c r="Q315" s="615"/>
      <c r="R315" s="615"/>
      <c r="S315" s="615"/>
      <c r="T315" s="615"/>
      <c r="U315" s="615"/>
      <c r="V315" s="615"/>
    </row>
    <row r="316" spans="1:22" ht="25.5" x14ac:dyDescent="0.2">
      <c r="A316" s="573">
        <v>18</v>
      </c>
      <c r="B316" s="959" t="s">
        <v>2195</v>
      </c>
      <c r="C316" s="1092" t="s">
        <v>39</v>
      </c>
      <c r="D316" s="1030">
        <v>1</v>
      </c>
      <c r="E316" s="1092" t="s">
        <v>2079</v>
      </c>
      <c r="F316" s="595">
        <v>468</v>
      </c>
      <c r="G316" s="615"/>
      <c r="H316" s="615"/>
      <c r="I316" s="615"/>
      <c r="J316" s="615"/>
      <c r="K316" s="615"/>
      <c r="L316" s="615"/>
      <c r="M316" s="615"/>
      <c r="N316" s="615"/>
      <c r="O316" s="615"/>
      <c r="P316" s="615"/>
      <c r="Q316" s="615"/>
      <c r="R316" s="615"/>
      <c r="S316" s="615"/>
      <c r="T316" s="615"/>
      <c r="U316" s="615"/>
      <c r="V316" s="615"/>
    </row>
    <row r="317" spans="1:22" x14ac:dyDescent="0.2">
      <c r="A317" s="1326">
        <v>19</v>
      </c>
      <c r="B317" s="1265" t="s">
        <v>2196</v>
      </c>
      <c r="C317" s="1321" t="s">
        <v>39</v>
      </c>
      <c r="D317" s="1030">
        <v>1</v>
      </c>
      <c r="E317" s="1092" t="s">
        <v>185</v>
      </c>
      <c r="F317" s="595">
        <v>9690</v>
      </c>
      <c r="G317" s="615"/>
      <c r="H317" s="615"/>
      <c r="I317" s="615"/>
      <c r="J317" s="615"/>
      <c r="K317" s="615"/>
      <c r="L317" s="615"/>
      <c r="M317" s="615"/>
      <c r="N317" s="615"/>
      <c r="O317" s="615"/>
      <c r="P317" s="615"/>
      <c r="Q317" s="615"/>
      <c r="R317" s="615"/>
      <c r="S317" s="615"/>
      <c r="T317" s="615"/>
      <c r="U317" s="615"/>
      <c r="V317" s="615"/>
    </row>
    <row r="318" spans="1:22" x14ac:dyDescent="0.2">
      <c r="A318" s="1327"/>
      <c r="B318" s="1214"/>
      <c r="C318" s="1322"/>
      <c r="D318" s="1030">
        <v>4</v>
      </c>
      <c r="E318" s="1092" t="s">
        <v>221</v>
      </c>
      <c r="F318" s="595">
        <v>500</v>
      </c>
      <c r="G318" s="615"/>
      <c r="H318" s="615"/>
      <c r="I318" s="615"/>
      <c r="J318" s="615"/>
      <c r="K318" s="615"/>
      <c r="L318" s="615"/>
      <c r="M318" s="615"/>
      <c r="N318" s="615"/>
      <c r="O318" s="615"/>
      <c r="P318" s="615"/>
      <c r="Q318" s="615"/>
      <c r="R318" s="615"/>
      <c r="S318" s="615"/>
      <c r="T318" s="615"/>
      <c r="U318" s="615"/>
      <c r="V318" s="615"/>
    </row>
    <row r="319" spans="1:22" ht="17.25" customHeight="1" x14ac:dyDescent="0.2">
      <c r="A319" s="573">
        <v>20</v>
      </c>
      <c r="B319" s="959" t="s">
        <v>2197</v>
      </c>
      <c r="C319" s="1092" t="s">
        <v>39</v>
      </c>
      <c r="D319" s="1030">
        <v>12</v>
      </c>
      <c r="E319" s="1092" t="s">
        <v>221</v>
      </c>
      <c r="F319" s="595">
        <v>350</v>
      </c>
      <c r="G319" s="615"/>
      <c r="H319" s="615"/>
      <c r="I319" s="615"/>
      <c r="J319" s="615"/>
      <c r="K319" s="615"/>
      <c r="L319" s="615"/>
      <c r="M319" s="615"/>
      <c r="N319" s="615"/>
      <c r="O319" s="615"/>
      <c r="P319" s="615"/>
      <c r="Q319" s="615"/>
      <c r="R319" s="615"/>
      <c r="S319" s="615"/>
      <c r="T319" s="615"/>
      <c r="U319" s="615"/>
      <c r="V319" s="615"/>
    </row>
    <row r="320" spans="1:22" ht="16.5" customHeight="1" x14ac:dyDescent="0.2">
      <c r="A320" s="1026"/>
      <c r="B320" s="1088" t="s">
        <v>2198</v>
      </c>
      <c r="C320" s="689"/>
      <c r="D320" s="935"/>
      <c r="E320" s="947"/>
      <c r="F320" s="1043">
        <f>SUM(F321:F329)</f>
        <v>243331</v>
      </c>
      <c r="G320" s="615"/>
      <c r="H320" s="615"/>
      <c r="I320" s="615"/>
      <c r="J320" s="615"/>
      <c r="K320" s="615"/>
      <c r="L320" s="615"/>
      <c r="M320" s="615"/>
      <c r="N320" s="615"/>
      <c r="O320" s="615"/>
      <c r="P320" s="615"/>
      <c r="Q320" s="615"/>
      <c r="R320" s="615"/>
      <c r="S320" s="615"/>
      <c r="T320" s="615"/>
      <c r="U320" s="615"/>
      <c r="V320" s="615"/>
    </row>
    <row r="321" spans="1:22" ht="25.5" x14ac:dyDescent="0.2">
      <c r="A321" s="573">
        <v>21</v>
      </c>
      <c r="B321" s="959" t="s">
        <v>2199</v>
      </c>
      <c r="C321" s="1092" t="s">
        <v>39</v>
      </c>
      <c r="D321" s="1030">
        <v>60</v>
      </c>
      <c r="E321" s="1032" t="s">
        <v>2200</v>
      </c>
      <c r="F321" s="595">
        <v>137436</v>
      </c>
      <c r="G321" s="615"/>
      <c r="H321" s="615"/>
      <c r="I321" s="615"/>
      <c r="J321" s="615"/>
      <c r="K321" s="615"/>
      <c r="L321" s="615"/>
      <c r="M321" s="615"/>
      <c r="N321" s="615"/>
      <c r="O321" s="615"/>
      <c r="P321" s="615"/>
      <c r="Q321" s="615"/>
      <c r="R321" s="615"/>
      <c r="S321" s="615"/>
      <c r="T321" s="615"/>
      <c r="U321" s="615"/>
      <c r="V321" s="615"/>
    </row>
    <row r="322" spans="1:22" ht="18.75" customHeight="1" x14ac:dyDescent="0.2">
      <c r="A322" s="573">
        <v>22</v>
      </c>
      <c r="B322" s="959" t="s">
        <v>2201</v>
      </c>
      <c r="C322" s="1092" t="s">
        <v>39</v>
      </c>
      <c r="D322" s="1030">
        <v>1</v>
      </c>
      <c r="E322" s="1032" t="s">
        <v>185</v>
      </c>
      <c r="F322" s="595">
        <v>2400</v>
      </c>
      <c r="G322" s="615"/>
      <c r="H322" s="615"/>
      <c r="I322" s="615"/>
      <c r="J322" s="615"/>
      <c r="K322" s="615"/>
      <c r="L322" s="615"/>
      <c r="M322" s="615"/>
      <c r="N322" s="615"/>
      <c r="O322" s="615"/>
      <c r="P322" s="615"/>
      <c r="Q322" s="615"/>
      <c r="R322" s="615"/>
      <c r="S322" s="615"/>
      <c r="T322" s="615"/>
      <c r="U322" s="615"/>
      <c r="V322" s="615"/>
    </row>
    <row r="323" spans="1:22" x14ac:dyDescent="0.2">
      <c r="A323" s="1248">
        <v>23</v>
      </c>
      <c r="B323" s="1255" t="s">
        <v>2202</v>
      </c>
      <c r="C323" s="1323" t="s">
        <v>39</v>
      </c>
      <c r="D323" s="1030">
        <v>400</v>
      </c>
      <c r="E323" s="965" t="s">
        <v>2243</v>
      </c>
      <c r="F323" s="595">
        <v>88665</v>
      </c>
      <c r="G323" s="615"/>
      <c r="H323" s="615"/>
      <c r="I323" s="615"/>
      <c r="J323" s="615"/>
      <c r="K323" s="615"/>
      <c r="L323" s="615"/>
      <c r="M323" s="615"/>
      <c r="N323" s="615"/>
      <c r="O323" s="615"/>
      <c r="P323" s="615"/>
      <c r="Q323" s="615"/>
      <c r="R323" s="615"/>
      <c r="S323" s="615"/>
      <c r="T323" s="615"/>
      <c r="U323" s="615"/>
      <c r="V323" s="615"/>
    </row>
    <row r="324" spans="1:22" x14ac:dyDescent="0.2">
      <c r="A324" s="1248"/>
      <c r="B324" s="1255"/>
      <c r="C324" s="1323"/>
      <c r="D324" s="1030">
        <v>1800</v>
      </c>
      <c r="E324" s="965" t="s">
        <v>2244</v>
      </c>
      <c r="F324" s="595">
        <v>1500</v>
      </c>
      <c r="G324" s="615"/>
      <c r="H324" s="615"/>
      <c r="I324" s="615"/>
      <c r="J324" s="615"/>
      <c r="K324" s="615"/>
      <c r="L324" s="615"/>
      <c r="M324" s="615"/>
      <c r="N324" s="615"/>
      <c r="O324" s="615"/>
      <c r="P324" s="615"/>
      <c r="Q324" s="615"/>
      <c r="R324" s="615"/>
      <c r="S324" s="615"/>
      <c r="T324" s="615"/>
      <c r="U324" s="615"/>
      <c r="V324" s="615"/>
    </row>
    <row r="325" spans="1:22" x14ac:dyDescent="0.2">
      <c r="A325" s="1248">
        <v>24</v>
      </c>
      <c r="B325" s="1255" t="s">
        <v>2203</v>
      </c>
      <c r="C325" s="1323" t="s">
        <v>39</v>
      </c>
      <c r="D325" s="1030">
        <v>400</v>
      </c>
      <c r="E325" s="965" t="s">
        <v>2245</v>
      </c>
      <c r="F325" s="595">
        <v>8740</v>
      </c>
      <c r="G325" s="615"/>
      <c r="H325" s="615"/>
      <c r="I325" s="615"/>
      <c r="J325" s="615"/>
      <c r="K325" s="615"/>
      <c r="L325" s="615"/>
      <c r="M325" s="615"/>
      <c r="N325" s="615"/>
      <c r="O325" s="615"/>
      <c r="P325" s="615"/>
      <c r="Q325" s="615"/>
      <c r="R325" s="615"/>
      <c r="S325" s="615"/>
      <c r="T325" s="615"/>
      <c r="U325" s="615"/>
      <c r="V325" s="615"/>
    </row>
    <row r="326" spans="1:22" x14ac:dyDescent="0.2">
      <c r="A326" s="1248"/>
      <c r="B326" s="1255"/>
      <c r="C326" s="1323"/>
      <c r="D326" s="1030">
        <v>800</v>
      </c>
      <c r="E326" s="1032" t="s">
        <v>2204</v>
      </c>
      <c r="F326" s="595">
        <v>1800</v>
      </c>
      <c r="G326" s="615"/>
      <c r="H326" s="615"/>
      <c r="I326" s="615"/>
      <c r="J326" s="615"/>
      <c r="K326" s="615"/>
      <c r="L326" s="615"/>
      <c r="M326" s="615"/>
      <c r="N326" s="615"/>
      <c r="O326" s="615"/>
      <c r="P326" s="615"/>
      <c r="Q326" s="615"/>
      <c r="R326" s="615"/>
      <c r="S326" s="615"/>
      <c r="T326" s="615"/>
      <c r="U326" s="615"/>
      <c r="V326" s="615"/>
    </row>
    <row r="327" spans="1:22" x14ac:dyDescent="0.2">
      <c r="A327" s="1248"/>
      <c r="B327" s="1255"/>
      <c r="C327" s="1323"/>
      <c r="D327" s="1030">
        <v>12</v>
      </c>
      <c r="E327" s="1032" t="s">
        <v>221</v>
      </c>
      <c r="F327" s="595">
        <v>600</v>
      </c>
      <c r="G327" s="615"/>
      <c r="H327" s="615"/>
      <c r="I327" s="615"/>
      <c r="J327" s="615"/>
      <c r="K327" s="615"/>
      <c r="L327" s="615"/>
      <c r="M327" s="615"/>
      <c r="N327" s="615"/>
      <c r="O327" s="615"/>
      <c r="P327" s="615"/>
      <c r="Q327" s="615"/>
      <c r="R327" s="615"/>
      <c r="S327" s="615"/>
      <c r="T327" s="615"/>
      <c r="U327" s="615"/>
      <c r="V327" s="615"/>
    </row>
    <row r="328" spans="1:22" ht="25.5" x14ac:dyDescent="0.2">
      <c r="A328" s="573">
        <v>25</v>
      </c>
      <c r="B328" s="959" t="s">
        <v>2205</v>
      </c>
      <c r="C328" s="1092" t="s">
        <v>39</v>
      </c>
      <c r="D328" s="1030">
        <v>12</v>
      </c>
      <c r="E328" s="1032" t="s">
        <v>571</v>
      </c>
      <c r="F328" s="595">
        <v>600</v>
      </c>
      <c r="G328" s="615"/>
      <c r="H328" s="615"/>
      <c r="I328" s="615"/>
      <c r="J328" s="615"/>
      <c r="K328" s="615"/>
      <c r="L328" s="615"/>
      <c r="M328" s="615"/>
      <c r="N328" s="615"/>
      <c r="O328" s="615"/>
      <c r="P328" s="615"/>
      <c r="Q328" s="615"/>
      <c r="R328" s="615"/>
      <c r="S328" s="615"/>
      <c r="T328" s="615"/>
      <c r="U328" s="615"/>
      <c r="V328" s="615"/>
    </row>
    <row r="329" spans="1:22" ht="22.5" customHeight="1" x14ac:dyDescent="0.2">
      <c r="A329" s="573">
        <v>26</v>
      </c>
      <c r="B329" s="959" t="s">
        <v>2206</v>
      </c>
      <c r="C329" s="1092" t="s">
        <v>39</v>
      </c>
      <c r="D329" s="1030">
        <v>200</v>
      </c>
      <c r="E329" s="1032" t="s">
        <v>302</v>
      </c>
      <c r="F329" s="595">
        <v>1590</v>
      </c>
      <c r="G329" s="615"/>
      <c r="H329" s="615"/>
      <c r="I329" s="615"/>
      <c r="J329" s="615"/>
      <c r="K329" s="615"/>
      <c r="L329" s="615"/>
      <c r="M329" s="615"/>
      <c r="N329" s="615"/>
      <c r="O329" s="615"/>
      <c r="P329" s="615"/>
      <c r="Q329" s="615"/>
      <c r="R329" s="615"/>
      <c r="S329" s="615"/>
      <c r="T329" s="615"/>
      <c r="U329" s="615"/>
      <c r="V329" s="615"/>
    </row>
    <row r="330" spans="1:22" ht="18.75" customHeight="1" x14ac:dyDescent="0.2">
      <c r="A330" s="1106"/>
      <c r="B330" s="1090" t="s">
        <v>2207</v>
      </c>
      <c r="C330" s="1064"/>
      <c r="D330" s="1039"/>
      <c r="E330" s="1068"/>
      <c r="F330" s="1043">
        <f>SUM(F331:F338)</f>
        <v>23605</v>
      </c>
      <c r="G330" s="615"/>
      <c r="H330" s="615"/>
      <c r="I330" s="615"/>
      <c r="J330" s="615"/>
      <c r="K330" s="615"/>
      <c r="L330" s="615"/>
      <c r="M330" s="615"/>
      <c r="N330" s="615"/>
      <c r="O330" s="615"/>
      <c r="P330" s="615"/>
      <c r="Q330" s="615"/>
      <c r="R330" s="615"/>
      <c r="S330" s="615"/>
      <c r="T330" s="615"/>
      <c r="U330" s="615"/>
      <c r="V330" s="615"/>
    </row>
    <row r="331" spans="1:22" ht="18.75" customHeight="1" x14ac:dyDescent="0.2">
      <c r="A331" s="573">
        <v>27</v>
      </c>
      <c r="B331" s="594" t="s">
        <v>2208</v>
      </c>
      <c r="C331" s="597" t="s">
        <v>39</v>
      </c>
      <c r="D331" s="595">
        <v>1</v>
      </c>
      <c r="E331" s="984" t="s">
        <v>385</v>
      </c>
      <c r="F331" s="595">
        <v>15095</v>
      </c>
      <c r="G331" s="615"/>
      <c r="H331" s="615"/>
      <c r="I331" s="615"/>
      <c r="J331" s="615"/>
      <c r="K331" s="615"/>
      <c r="L331" s="615"/>
      <c r="M331" s="615"/>
      <c r="N331" s="615"/>
      <c r="O331" s="615"/>
      <c r="P331" s="615"/>
      <c r="Q331" s="615"/>
      <c r="R331" s="615"/>
      <c r="S331" s="615"/>
      <c r="T331" s="615"/>
      <c r="U331" s="615"/>
      <c r="V331" s="615"/>
    </row>
    <row r="332" spans="1:22" ht="18" customHeight="1" x14ac:dyDescent="0.2">
      <c r="A332" s="573">
        <v>28</v>
      </c>
      <c r="B332" s="567" t="s">
        <v>2209</v>
      </c>
      <c r="C332" s="1092" t="s">
        <v>39</v>
      </c>
      <c r="D332" s="1030">
        <v>5</v>
      </c>
      <c r="E332" s="1032" t="s">
        <v>385</v>
      </c>
      <c r="F332" s="595">
        <v>1450</v>
      </c>
      <c r="G332" s="615"/>
      <c r="H332" s="615"/>
      <c r="I332" s="615"/>
      <c r="J332" s="615"/>
      <c r="K332" s="615"/>
      <c r="L332" s="615"/>
      <c r="M332" s="615"/>
      <c r="N332" s="615"/>
      <c r="O332" s="615"/>
      <c r="P332" s="615"/>
      <c r="Q332" s="615"/>
      <c r="R332" s="615"/>
      <c r="S332" s="615"/>
      <c r="T332" s="615"/>
      <c r="U332" s="615"/>
      <c r="V332" s="615"/>
    </row>
    <row r="333" spans="1:22" ht="25.5" x14ac:dyDescent="0.2">
      <c r="A333" s="573">
        <v>29</v>
      </c>
      <c r="B333" s="567" t="s">
        <v>2210</v>
      </c>
      <c r="C333" s="1092" t="s">
        <v>39</v>
      </c>
      <c r="D333" s="1030">
        <v>5</v>
      </c>
      <c r="E333" s="1032" t="s">
        <v>327</v>
      </c>
      <c r="F333" s="595">
        <v>450</v>
      </c>
      <c r="G333" s="615"/>
      <c r="H333" s="615"/>
      <c r="I333" s="615"/>
      <c r="J333" s="615"/>
      <c r="K333" s="615"/>
      <c r="L333" s="615"/>
      <c r="M333" s="615"/>
      <c r="N333" s="615"/>
      <c r="O333" s="615"/>
      <c r="P333" s="615"/>
      <c r="Q333" s="615"/>
      <c r="R333" s="615"/>
      <c r="S333" s="615"/>
      <c r="T333" s="615"/>
      <c r="U333" s="615"/>
      <c r="V333" s="615"/>
    </row>
    <row r="334" spans="1:22" x14ac:dyDescent="0.2">
      <c r="A334" s="573">
        <v>30</v>
      </c>
      <c r="B334" s="567" t="s">
        <v>2211</v>
      </c>
      <c r="C334" s="1092" t="s">
        <v>39</v>
      </c>
      <c r="D334" s="1030">
        <v>2</v>
      </c>
      <c r="E334" s="1032" t="s">
        <v>221</v>
      </c>
      <c r="F334" s="595">
        <v>4080</v>
      </c>
      <c r="G334" s="615"/>
      <c r="H334" s="615"/>
      <c r="I334" s="615"/>
      <c r="J334" s="615"/>
      <c r="K334" s="615"/>
      <c r="L334" s="615"/>
      <c r="M334" s="615"/>
      <c r="N334" s="615"/>
      <c r="O334" s="615"/>
      <c r="P334" s="615"/>
      <c r="Q334" s="615"/>
      <c r="R334" s="615"/>
      <c r="S334" s="615"/>
      <c r="T334" s="615"/>
      <c r="U334" s="615"/>
      <c r="V334" s="615"/>
    </row>
    <row r="335" spans="1:22" ht="25.5" x14ac:dyDescent="0.2">
      <c r="A335" s="573">
        <v>31</v>
      </c>
      <c r="B335" s="1091" t="s">
        <v>2212</v>
      </c>
      <c r="C335" s="1092" t="s">
        <v>39</v>
      </c>
      <c r="D335" s="1030">
        <v>12</v>
      </c>
      <c r="E335" s="1032" t="s">
        <v>164</v>
      </c>
      <c r="F335" s="595">
        <v>1290</v>
      </c>
      <c r="G335" s="615"/>
      <c r="H335" s="615"/>
      <c r="I335" s="615"/>
      <c r="J335" s="615"/>
      <c r="K335" s="615"/>
      <c r="L335" s="615"/>
      <c r="M335" s="615"/>
      <c r="N335" s="615"/>
      <c r="O335" s="615"/>
      <c r="P335" s="615"/>
      <c r="Q335" s="615"/>
      <c r="R335" s="615"/>
      <c r="S335" s="615"/>
      <c r="T335" s="615"/>
      <c r="U335" s="615"/>
      <c r="V335" s="615"/>
    </row>
    <row r="336" spans="1:22" x14ac:dyDescent="0.2">
      <c r="A336" s="1248">
        <v>32</v>
      </c>
      <c r="B336" s="1255" t="s">
        <v>2213</v>
      </c>
      <c r="C336" s="1323" t="s">
        <v>39</v>
      </c>
      <c r="D336" s="1030">
        <v>4</v>
      </c>
      <c r="E336" s="965" t="s">
        <v>218</v>
      </c>
      <c r="F336" s="595">
        <v>500</v>
      </c>
      <c r="G336" s="615"/>
      <c r="H336" s="615"/>
      <c r="I336" s="615"/>
      <c r="J336" s="615"/>
      <c r="K336" s="615"/>
      <c r="L336" s="615"/>
      <c r="M336" s="615"/>
      <c r="N336" s="615"/>
      <c r="O336" s="615"/>
      <c r="P336" s="615"/>
      <c r="Q336" s="615"/>
      <c r="R336" s="615"/>
      <c r="S336" s="615"/>
      <c r="T336" s="615"/>
      <c r="U336" s="615"/>
      <c r="V336" s="615"/>
    </row>
    <row r="337" spans="1:22" x14ac:dyDescent="0.2">
      <c r="A337" s="1248"/>
      <c r="B337" s="1255"/>
      <c r="C337" s="1323"/>
      <c r="D337" s="1030">
        <v>4</v>
      </c>
      <c r="E337" s="1032" t="s">
        <v>2214</v>
      </c>
      <c r="F337" s="595">
        <v>400</v>
      </c>
      <c r="G337" s="615"/>
      <c r="H337" s="615"/>
      <c r="I337" s="615"/>
      <c r="J337" s="615"/>
      <c r="K337" s="615"/>
      <c r="L337" s="615"/>
      <c r="M337" s="615"/>
      <c r="N337" s="615"/>
      <c r="O337" s="615"/>
      <c r="P337" s="615"/>
      <c r="Q337" s="615"/>
      <c r="R337" s="615"/>
      <c r="S337" s="615"/>
      <c r="T337" s="615"/>
      <c r="U337" s="615"/>
      <c r="V337" s="615"/>
    </row>
    <row r="338" spans="1:22" ht="15.75" customHeight="1" x14ac:dyDescent="0.2">
      <c r="A338" s="573">
        <v>33</v>
      </c>
      <c r="B338" s="872" t="s">
        <v>2215</v>
      </c>
      <c r="C338" s="1092" t="s">
        <v>39</v>
      </c>
      <c r="D338" s="1030">
        <v>1</v>
      </c>
      <c r="E338" s="965" t="s">
        <v>164</v>
      </c>
      <c r="F338" s="595">
        <v>340</v>
      </c>
      <c r="G338" s="615"/>
      <c r="H338" s="615"/>
      <c r="I338" s="615"/>
      <c r="J338" s="615"/>
      <c r="K338" s="615"/>
      <c r="L338" s="615"/>
      <c r="M338" s="615"/>
      <c r="N338" s="615"/>
      <c r="O338" s="615"/>
      <c r="P338" s="615"/>
      <c r="Q338" s="615"/>
      <c r="R338" s="615"/>
      <c r="S338" s="615"/>
      <c r="T338" s="615"/>
      <c r="U338" s="615"/>
      <c r="V338" s="615"/>
    </row>
    <row r="339" spans="1:22" ht="21" customHeight="1" x14ac:dyDescent="0.2">
      <c r="A339" s="1106"/>
      <c r="B339" s="1090" t="s">
        <v>2216</v>
      </c>
      <c r="C339" s="1097"/>
      <c r="D339" s="871"/>
      <c r="E339" s="1001"/>
      <c r="F339" s="871">
        <f>SUM(F340:F343)</f>
        <v>3600</v>
      </c>
      <c r="G339" s="615"/>
      <c r="H339" s="615"/>
      <c r="I339" s="615"/>
      <c r="J339" s="615"/>
      <c r="K339" s="615"/>
      <c r="L339" s="615"/>
      <c r="M339" s="615"/>
      <c r="N339" s="615"/>
      <c r="O339" s="615"/>
      <c r="P339" s="615"/>
      <c r="Q339" s="615"/>
      <c r="R339" s="615"/>
      <c r="S339" s="615"/>
      <c r="T339" s="615"/>
      <c r="U339" s="615"/>
      <c r="V339" s="615"/>
    </row>
    <row r="340" spans="1:22" ht="15" customHeight="1" x14ac:dyDescent="0.2">
      <c r="A340" s="1248">
        <v>1</v>
      </c>
      <c r="B340" s="1324" t="s">
        <v>2217</v>
      </c>
      <c r="C340" s="1325" t="s">
        <v>39</v>
      </c>
      <c r="D340" s="572">
        <v>3932</v>
      </c>
      <c r="E340" s="965" t="s">
        <v>2240</v>
      </c>
      <c r="F340" s="595">
        <v>3600</v>
      </c>
      <c r="G340" s="615"/>
      <c r="H340" s="615"/>
      <c r="I340" s="615"/>
      <c r="J340" s="615"/>
      <c r="K340" s="615"/>
      <c r="L340" s="615"/>
      <c r="M340" s="615"/>
      <c r="N340" s="615"/>
      <c r="O340" s="615"/>
      <c r="P340" s="615"/>
      <c r="Q340" s="615"/>
      <c r="R340" s="615"/>
      <c r="S340" s="615"/>
      <c r="T340" s="615"/>
      <c r="U340" s="615"/>
      <c r="V340" s="615"/>
    </row>
    <row r="341" spans="1:22" ht="13.5" customHeight="1" x14ac:dyDescent="0.2">
      <c r="A341" s="1248"/>
      <c r="B341" s="1324"/>
      <c r="C341" s="1325"/>
      <c r="D341" s="1103">
        <v>605.38</v>
      </c>
      <c r="E341" s="965" t="s">
        <v>2241</v>
      </c>
      <c r="F341" s="595"/>
      <c r="G341" s="615"/>
      <c r="H341" s="615"/>
      <c r="I341" s="615"/>
      <c r="J341" s="615"/>
      <c r="K341" s="615"/>
      <c r="L341" s="615"/>
      <c r="M341" s="615"/>
      <c r="N341" s="615"/>
      <c r="O341" s="615"/>
      <c r="P341" s="615"/>
      <c r="Q341" s="615"/>
      <c r="R341" s="615"/>
      <c r="S341" s="615"/>
      <c r="T341" s="615"/>
      <c r="U341" s="615"/>
      <c r="V341" s="615"/>
    </row>
    <row r="342" spans="1:22" x14ac:dyDescent="0.2">
      <c r="A342" s="1248"/>
      <c r="B342" s="1324"/>
      <c r="C342" s="1325"/>
      <c r="D342" s="572">
        <v>592</v>
      </c>
      <c r="E342" s="965" t="s">
        <v>415</v>
      </c>
      <c r="F342" s="595"/>
      <c r="G342" s="615"/>
      <c r="H342" s="615"/>
      <c r="I342" s="615"/>
      <c r="J342" s="615"/>
      <c r="K342" s="615"/>
      <c r="L342" s="615"/>
      <c r="M342" s="615"/>
      <c r="N342" s="615"/>
      <c r="O342" s="615"/>
      <c r="P342" s="615"/>
      <c r="Q342" s="615"/>
      <c r="R342" s="615"/>
      <c r="S342" s="615"/>
      <c r="T342" s="615"/>
      <c r="U342" s="615"/>
      <c r="V342" s="615"/>
    </row>
    <row r="343" spans="1:22" ht="13.5" customHeight="1" x14ac:dyDescent="0.2">
      <c r="A343" s="1248"/>
      <c r="B343" s="1324"/>
      <c r="C343" s="1325"/>
      <c r="D343" s="572">
        <v>180021</v>
      </c>
      <c r="E343" s="965" t="s">
        <v>2242</v>
      </c>
      <c r="F343" s="595"/>
      <c r="G343" s="615"/>
      <c r="H343" s="615"/>
      <c r="I343" s="615"/>
      <c r="J343" s="615"/>
      <c r="K343" s="615"/>
      <c r="L343" s="615"/>
      <c r="M343" s="615"/>
      <c r="N343" s="615"/>
      <c r="O343" s="615"/>
      <c r="P343" s="615"/>
      <c r="Q343" s="615"/>
      <c r="R343" s="615"/>
      <c r="S343" s="615"/>
      <c r="T343" s="615"/>
      <c r="U343" s="615"/>
      <c r="V343" s="615"/>
    </row>
    <row r="344" spans="1:22" ht="14.25" customHeight="1" x14ac:dyDescent="0.2">
      <c r="A344" s="1087"/>
      <c r="B344" s="1090" t="s">
        <v>2218</v>
      </c>
      <c r="C344" s="771"/>
      <c r="D344" s="1104"/>
      <c r="E344" s="1060"/>
      <c r="F344" s="871">
        <f>SUM(F345:F353)</f>
        <v>12385</v>
      </c>
      <c r="G344" s="615"/>
      <c r="H344" s="615"/>
      <c r="I344" s="615"/>
      <c r="J344" s="615"/>
      <c r="K344" s="615"/>
      <c r="L344" s="615"/>
      <c r="M344" s="615"/>
      <c r="N344" s="615"/>
      <c r="O344" s="615"/>
      <c r="P344" s="615"/>
      <c r="Q344" s="615"/>
      <c r="R344" s="615"/>
      <c r="S344" s="615"/>
      <c r="T344" s="615"/>
      <c r="U344" s="615"/>
      <c r="V344" s="615"/>
    </row>
    <row r="345" spans="1:22" x14ac:dyDescent="0.2">
      <c r="A345" s="1320">
        <v>1</v>
      </c>
      <c r="B345" s="1255" t="s">
        <v>2219</v>
      </c>
      <c r="C345" s="1250" t="s">
        <v>39</v>
      </c>
      <c r="D345" s="935">
        <v>1</v>
      </c>
      <c r="E345" s="910" t="s">
        <v>185</v>
      </c>
      <c r="F345" s="595">
        <v>350</v>
      </c>
      <c r="G345" s="615"/>
      <c r="H345" s="615"/>
      <c r="I345" s="615"/>
      <c r="J345" s="615"/>
      <c r="K345" s="615"/>
      <c r="L345" s="615"/>
      <c r="M345" s="615"/>
      <c r="N345" s="615"/>
      <c r="O345" s="615"/>
      <c r="P345" s="615"/>
      <c r="Q345" s="615"/>
      <c r="R345" s="615"/>
      <c r="S345" s="615"/>
      <c r="T345" s="615"/>
      <c r="U345" s="615"/>
      <c r="V345" s="615"/>
    </row>
    <row r="346" spans="1:22" x14ac:dyDescent="0.2">
      <c r="A346" s="1320"/>
      <c r="B346" s="1255"/>
      <c r="C346" s="1251"/>
      <c r="D346" s="870">
        <v>4</v>
      </c>
      <c r="E346" s="910" t="s">
        <v>221</v>
      </c>
      <c r="F346" s="595">
        <v>400</v>
      </c>
      <c r="G346" s="615"/>
      <c r="H346" s="615"/>
      <c r="I346" s="615"/>
      <c r="J346" s="615"/>
      <c r="K346" s="615"/>
      <c r="L346" s="615"/>
      <c r="M346" s="615"/>
      <c r="N346" s="615"/>
      <c r="O346" s="615"/>
      <c r="P346" s="615"/>
      <c r="Q346" s="615"/>
      <c r="R346" s="615"/>
      <c r="S346" s="615"/>
      <c r="T346" s="615"/>
      <c r="U346" s="615"/>
      <c r="V346" s="615"/>
    </row>
    <row r="347" spans="1:22" ht="25.5" x14ac:dyDescent="0.2">
      <c r="A347" s="697">
        <v>2</v>
      </c>
      <c r="B347" s="567" t="s">
        <v>2220</v>
      </c>
      <c r="C347" s="963" t="s">
        <v>39</v>
      </c>
      <c r="D347" s="572">
        <v>80</v>
      </c>
      <c r="E347" s="947" t="s">
        <v>2221</v>
      </c>
      <c r="F347" s="595">
        <v>600</v>
      </c>
      <c r="G347" s="615"/>
      <c r="H347" s="615"/>
      <c r="I347" s="615"/>
      <c r="J347" s="615"/>
      <c r="K347" s="615"/>
      <c r="L347" s="615"/>
      <c r="M347" s="615"/>
      <c r="N347" s="615"/>
      <c r="O347" s="615"/>
      <c r="P347" s="615"/>
      <c r="Q347" s="615"/>
      <c r="R347" s="615"/>
      <c r="S347" s="615"/>
      <c r="T347" s="615"/>
      <c r="U347" s="615"/>
      <c r="V347" s="615"/>
    </row>
    <row r="348" spans="1:22" ht="25.5" x14ac:dyDescent="0.2">
      <c r="A348" s="697">
        <v>3</v>
      </c>
      <c r="B348" s="567" t="s">
        <v>2222</v>
      </c>
      <c r="C348" s="963" t="s">
        <v>39</v>
      </c>
      <c r="D348" s="572">
        <v>20</v>
      </c>
      <c r="E348" s="947" t="s">
        <v>2223</v>
      </c>
      <c r="F348" s="595">
        <v>290</v>
      </c>
      <c r="G348" s="615"/>
      <c r="H348" s="615"/>
      <c r="I348" s="615"/>
      <c r="J348" s="615"/>
      <c r="K348" s="615"/>
      <c r="L348" s="615"/>
      <c r="M348" s="615"/>
      <c r="N348" s="615"/>
      <c r="O348" s="615"/>
      <c r="P348" s="615"/>
      <c r="Q348" s="615"/>
      <c r="R348" s="615"/>
      <c r="S348" s="615"/>
      <c r="T348" s="615"/>
      <c r="U348" s="615"/>
      <c r="V348" s="615"/>
    </row>
    <row r="349" spans="1:22" ht="26.25" customHeight="1" x14ac:dyDescent="0.2">
      <c r="A349" s="697">
        <v>4</v>
      </c>
      <c r="B349" s="959" t="s">
        <v>2224</v>
      </c>
      <c r="C349" s="963" t="s">
        <v>39</v>
      </c>
      <c r="D349" s="572">
        <v>240</v>
      </c>
      <c r="E349" s="910" t="s">
        <v>2225</v>
      </c>
      <c r="F349" s="595">
        <v>950</v>
      </c>
      <c r="G349" s="615"/>
      <c r="H349" s="615"/>
      <c r="I349" s="615"/>
      <c r="J349" s="615"/>
      <c r="K349" s="615"/>
      <c r="L349" s="615"/>
      <c r="M349" s="615"/>
      <c r="N349" s="615"/>
      <c r="O349" s="615"/>
      <c r="P349" s="615"/>
      <c r="Q349" s="615"/>
      <c r="R349" s="615"/>
      <c r="S349" s="615"/>
      <c r="T349" s="615"/>
      <c r="U349" s="615"/>
      <c r="V349" s="615"/>
    </row>
    <row r="350" spans="1:22" ht="19.5" customHeight="1" x14ac:dyDescent="0.2">
      <c r="A350" s="697">
        <v>5</v>
      </c>
      <c r="B350" s="959" t="s">
        <v>2226</v>
      </c>
      <c r="C350" s="963" t="s">
        <v>39</v>
      </c>
      <c r="D350" s="572">
        <v>240</v>
      </c>
      <c r="E350" s="910" t="s">
        <v>2227</v>
      </c>
      <c r="F350" s="595">
        <v>925</v>
      </c>
      <c r="G350" s="615"/>
      <c r="H350" s="615"/>
      <c r="I350" s="615"/>
      <c r="J350" s="615"/>
      <c r="K350" s="615"/>
      <c r="L350" s="615"/>
      <c r="M350" s="615"/>
      <c r="N350" s="615"/>
      <c r="O350" s="615"/>
      <c r="P350" s="615"/>
      <c r="Q350" s="615"/>
      <c r="R350" s="615"/>
      <c r="S350" s="615"/>
      <c r="T350" s="615"/>
      <c r="U350" s="615"/>
      <c r="V350" s="615"/>
    </row>
    <row r="351" spans="1:22" ht="21" customHeight="1" x14ac:dyDescent="0.2">
      <c r="A351" s="697">
        <v>6</v>
      </c>
      <c r="B351" s="959" t="s">
        <v>2228</v>
      </c>
      <c r="C351" s="963" t="s">
        <v>39</v>
      </c>
      <c r="D351" s="572">
        <v>2</v>
      </c>
      <c r="E351" s="910" t="s">
        <v>2229</v>
      </c>
      <c r="F351" s="595">
        <v>250</v>
      </c>
      <c r="G351" s="615"/>
      <c r="H351" s="615"/>
      <c r="I351" s="615"/>
      <c r="J351" s="615"/>
      <c r="K351" s="615"/>
      <c r="L351" s="615"/>
      <c r="M351" s="615"/>
      <c r="N351" s="615"/>
      <c r="O351" s="615"/>
      <c r="P351" s="615"/>
      <c r="Q351" s="615"/>
      <c r="R351" s="615"/>
      <c r="S351" s="615"/>
      <c r="T351" s="615"/>
      <c r="U351" s="615"/>
      <c r="V351" s="615"/>
    </row>
    <row r="352" spans="1:22" ht="25.5" x14ac:dyDescent="0.2">
      <c r="A352" s="566">
        <v>7</v>
      </c>
      <c r="B352" s="959" t="s">
        <v>2230</v>
      </c>
      <c r="C352" s="963" t="s">
        <v>39</v>
      </c>
      <c r="D352" s="572">
        <v>200</v>
      </c>
      <c r="E352" s="947" t="s">
        <v>2231</v>
      </c>
      <c r="F352" s="595">
        <v>650</v>
      </c>
      <c r="G352" s="615"/>
      <c r="H352" s="615"/>
      <c r="I352" s="615"/>
      <c r="J352" s="615"/>
      <c r="K352" s="615"/>
      <c r="L352" s="615"/>
      <c r="M352" s="615"/>
      <c r="N352" s="615"/>
      <c r="O352" s="615"/>
      <c r="P352" s="615"/>
      <c r="Q352" s="615"/>
      <c r="R352" s="615"/>
      <c r="S352" s="615"/>
      <c r="T352" s="615"/>
      <c r="U352" s="615"/>
      <c r="V352" s="615"/>
    </row>
    <row r="353" spans="1:22" ht="25.5" x14ac:dyDescent="0.2">
      <c r="A353" s="1041">
        <v>8</v>
      </c>
      <c r="B353" s="872" t="s">
        <v>2232</v>
      </c>
      <c r="C353" s="1092" t="s">
        <v>39</v>
      </c>
      <c r="D353" s="1030">
        <v>20</v>
      </c>
      <c r="E353" s="1032" t="s">
        <v>464</v>
      </c>
      <c r="F353" s="595">
        <v>7970</v>
      </c>
      <c r="G353" s="615"/>
      <c r="H353" s="615"/>
      <c r="I353" s="615"/>
      <c r="J353" s="615"/>
      <c r="K353" s="615"/>
      <c r="L353" s="615"/>
      <c r="M353" s="615"/>
      <c r="N353" s="615"/>
      <c r="O353" s="615"/>
      <c r="P353" s="615"/>
      <c r="Q353" s="615"/>
      <c r="R353" s="615"/>
      <c r="S353" s="615"/>
      <c r="T353" s="615"/>
      <c r="U353" s="615"/>
      <c r="V353" s="615"/>
    </row>
    <row r="354" spans="1:22" ht="19.5" customHeight="1" x14ac:dyDescent="0.2">
      <c r="A354" s="574">
        <v>9</v>
      </c>
      <c r="B354" s="872" t="s">
        <v>2005</v>
      </c>
      <c r="C354" s="578" t="s">
        <v>47</v>
      </c>
      <c r="D354" s="1030"/>
      <c r="E354" s="1032" t="s">
        <v>1121</v>
      </c>
      <c r="F354" s="595">
        <v>494650</v>
      </c>
      <c r="G354" s="615"/>
      <c r="H354" s="615"/>
      <c r="I354" s="615"/>
      <c r="J354" s="615"/>
      <c r="K354" s="615"/>
      <c r="L354" s="615"/>
      <c r="M354" s="615"/>
      <c r="N354" s="615"/>
      <c r="O354" s="615"/>
      <c r="P354" s="615"/>
      <c r="Q354" s="615"/>
      <c r="R354" s="615"/>
      <c r="S354" s="615"/>
      <c r="T354" s="615"/>
      <c r="U354" s="615"/>
      <c r="V354" s="615"/>
    </row>
    <row r="355" spans="1:22" ht="19.5" customHeight="1" x14ac:dyDescent="0.2">
      <c r="A355" s="574">
        <v>10</v>
      </c>
      <c r="B355" s="575" t="s">
        <v>2233</v>
      </c>
      <c r="C355" s="578" t="s">
        <v>47</v>
      </c>
      <c r="D355" s="579">
        <v>12</v>
      </c>
      <c r="E355" s="578" t="s">
        <v>236</v>
      </c>
      <c r="F355" s="579">
        <v>9650</v>
      </c>
      <c r="G355" s="615"/>
      <c r="H355" s="615"/>
      <c r="I355" s="615"/>
      <c r="J355" s="615"/>
      <c r="K355" s="615"/>
      <c r="L355" s="615"/>
      <c r="M355" s="615"/>
      <c r="N355" s="615"/>
      <c r="O355" s="615"/>
      <c r="P355" s="615"/>
      <c r="Q355" s="615"/>
      <c r="R355" s="615"/>
      <c r="S355" s="615"/>
      <c r="T355" s="615"/>
      <c r="U355" s="615"/>
      <c r="V355" s="615"/>
    </row>
    <row r="356" spans="1:22" ht="18.75" customHeight="1" x14ac:dyDescent="0.2">
      <c r="A356" s="574">
        <v>11</v>
      </c>
      <c r="B356" s="575" t="s">
        <v>2234</v>
      </c>
      <c r="C356" s="578" t="s">
        <v>47</v>
      </c>
      <c r="D356" s="579"/>
      <c r="E356" s="578" t="s">
        <v>1121</v>
      </c>
      <c r="F356" s="579">
        <v>397303</v>
      </c>
      <c r="G356" s="615"/>
      <c r="H356" s="615"/>
      <c r="I356" s="615"/>
      <c r="J356" s="615"/>
      <c r="K356" s="615"/>
      <c r="L356" s="615"/>
      <c r="M356" s="615"/>
      <c r="N356" s="615"/>
      <c r="O356" s="615"/>
      <c r="P356" s="615"/>
      <c r="Q356" s="615"/>
      <c r="R356" s="615"/>
      <c r="S356" s="615"/>
      <c r="T356" s="615"/>
      <c r="U356" s="615"/>
      <c r="V356" s="615"/>
    </row>
    <row r="357" spans="1:22" ht="17.25" customHeight="1" x14ac:dyDescent="0.2">
      <c r="A357" s="11"/>
      <c r="B357" s="225" t="s">
        <v>2272</v>
      </c>
      <c r="C357" s="225"/>
      <c r="D357" s="225"/>
      <c r="E357" s="225"/>
      <c r="F357" s="202">
        <f>+F358+F366+F370+F374+F375+F376</f>
        <v>238773</v>
      </c>
      <c r="G357" s="615"/>
      <c r="H357" s="615"/>
      <c r="I357" s="615"/>
      <c r="J357" s="615"/>
      <c r="K357" s="615"/>
      <c r="L357" s="615"/>
      <c r="M357" s="615"/>
      <c r="N357" s="615"/>
      <c r="O357" s="615"/>
      <c r="P357" s="615"/>
      <c r="Q357" s="615"/>
      <c r="R357" s="615"/>
      <c r="S357" s="615"/>
      <c r="T357" s="615"/>
      <c r="U357" s="615"/>
      <c r="V357" s="615"/>
    </row>
    <row r="358" spans="1:22" ht="17.25" customHeight="1" x14ac:dyDescent="0.2">
      <c r="A358" s="215">
        <v>1</v>
      </c>
      <c r="B358" s="76" t="s">
        <v>2273</v>
      </c>
      <c r="C358" s="226"/>
      <c r="D358" s="226"/>
      <c r="E358" s="237"/>
      <c r="F358" s="213">
        <f>SUM(F359:F365)</f>
        <v>5886</v>
      </c>
      <c r="G358" s="615"/>
      <c r="H358" s="1410"/>
      <c r="I358" s="615"/>
      <c r="J358" s="615"/>
      <c r="K358" s="615"/>
      <c r="L358" s="615"/>
      <c r="M358" s="615"/>
      <c r="N358" s="615"/>
      <c r="O358" s="615"/>
      <c r="P358" s="615"/>
      <c r="Q358" s="615"/>
      <c r="R358" s="615"/>
      <c r="S358" s="615"/>
      <c r="T358" s="615"/>
      <c r="U358" s="615"/>
      <c r="V358" s="615"/>
    </row>
    <row r="359" spans="1:22" ht="20.25" customHeight="1" x14ac:dyDescent="0.2">
      <c r="A359" s="753">
        <v>1.1000000000000001</v>
      </c>
      <c r="B359" s="751" t="s">
        <v>2274</v>
      </c>
      <c r="C359" s="749" t="s">
        <v>39</v>
      </c>
      <c r="D359" s="40">
        <v>12</v>
      </c>
      <c r="E359" s="758" t="s">
        <v>221</v>
      </c>
      <c r="F359" s="755">
        <v>165</v>
      </c>
      <c r="G359" s="615"/>
      <c r="H359" s="615"/>
      <c r="I359" s="615"/>
      <c r="J359" s="615"/>
      <c r="K359" s="615"/>
      <c r="L359" s="615"/>
      <c r="M359" s="615"/>
      <c r="N359" s="615"/>
      <c r="O359" s="615"/>
      <c r="P359" s="615"/>
      <c r="Q359" s="615"/>
      <c r="R359" s="615"/>
      <c r="S359" s="615"/>
      <c r="T359" s="615"/>
      <c r="U359" s="615"/>
      <c r="V359" s="615"/>
    </row>
    <row r="360" spans="1:22" ht="38.25" x14ac:dyDescent="0.2">
      <c r="A360" s="753">
        <v>1.2</v>
      </c>
      <c r="B360" s="751" t="s">
        <v>2275</v>
      </c>
      <c r="C360" s="749" t="s">
        <v>39</v>
      </c>
      <c r="D360" s="40">
        <v>12</v>
      </c>
      <c r="E360" s="758" t="s">
        <v>221</v>
      </c>
      <c r="F360" s="58">
        <v>165</v>
      </c>
      <c r="G360" s="615"/>
      <c r="H360" s="615"/>
      <c r="I360" s="615"/>
      <c r="J360" s="615"/>
      <c r="K360" s="615"/>
      <c r="L360" s="615"/>
      <c r="M360" s="615"/>
      <c r="N360" s="615"/>
      <c r="O360" s="615"/>
      <c r="P360" s="615"/>
      <c r="Q360" s="615"/>
      <c r="R360" s="615"/>
      <c r="S360" s="615"/>
      <c r="T360" s="615"/>
      <c r="U360" s="615"/>
      <c r="V360" s="615"/>
    </row>
    <row r="361" spans="1:22" ht="25.5" x14ac:dyDescent="0.2">
      <c r="A361" s="753">
        <v>1.3</v>
      </c>
      <c r="B361" s="751" t="s">
        <v>2276</v>
      </c>
      <c r="C361" s="749" t="s">
        <v>39</v>
      </c>
      <c r="D361" s="40">
        <v>770</v>
      </c>
      <c r="E361" s="758" t="s">
        <v>2277</v>
      </c>
      <c r="F361" s="755">
        <v>2665</v>
      </c>
      <c r="G361" s="615"/>
      <c r="H361" s="615"/>
      <c r="I361" s="615"/>
      <c r="J361" s="615"/>
      <c r="K361" s="615"/>
      <c r="L361" s="615"/>
      <c r="M361" s="615"/>
      <c r="N361" s="615"/>
      <c r="O361" s="615"/>
      <c r="P361" s="615"/>
      <c r="Q361" s="615"/>
      <c r="R361" s="615"/>
      <c r="S361" s="615"/>
      <c r="T361" s="615"/>
      <c r="U361" s="615"/>
      <c r="V361" s="615"/>
    </row>
    <row r="362" spans="1:22" x14ac:dyDescent="0.2">
      <c r="A362" s="1181">
        <v>1.4</v>
      </c>
      <c r="B362" s="1167" t="s">
        <v>2278</v>
      </c>
      <c r="C362" s="1165" t="s">
        <v>39</v>
      </c>
      <c r="D362" s="40">
        <v>488</v>
      </c>
      <c r="E362" s="758" t="s">
        <v>2277</v>
      </c>
      <c r="F362" s="755">
        <v>2456</v>
      </c>
      <c r="G362" s="615"/>
      <c r="H362" s="615"/>
      <c r="I362" s="615"/>
      <c r="J362" s="615"/>
      <c r="K362" s="615"/>
      <c r="L362" s="615"/>
      <c r="M362" s="615"/>
      <c r="N362" s="615"/>
      <c r="O362" s="615"/>
      <c r="P362" s="615"/>
      <c r="Q362" s="615"/>
      <c r="R362" s="615"/>
      <c r="S362" s="615"/>
      <c r="T362" s="615"/>
      <c r="U362" s="615"/>
      <c r="V362" s="615"/>
    </row>
    <row r="363" spans="1:22" x14ac:dyDescent="0.2">
      <c r="A363" s="1181"/>
      <c r="B363" s="1167"/>
      <c r="C363" s="1165"/>
      <c r="D363" s="40">
        <v>1</v>
      </c>
      <c r="E363" s="758" t="s">
        <v>221</v>
      </c>
      <c r="F363" s="755">
        <v>160</v>
      </c>
      <c r="G363" s="615"/>
      <c r="H363" s="615"/>
      <c r="I363" s="615"/>
      <c r="J363" s="615"/>
      <c r="K363" s="615"/>
      <c r="L363" s="615"/>
      <c r="M363" s="615"/>
      <c r="N363" s="615"/>
      <c r="O363" s="615"/>
      <c r="P363" s="615"/>
      <c r="Q363" s="615"/>
      <c r="R363" s="615"/>
      <c r="S363" s="615"/>
      <c r="T363" s="615"/>
      <c r="U363" s="615"/>
      <c r="V363" s="615"/>
    </row>
    <row r="364" spans="1:22" ht="25.5" x14ac:dyDescent="0.2">
      <c r="A364" s="753">
        <v>1.5</v>
      </c>
      <c r="B364" s="751" t="s">
        <v>2279</v>
      </c>
      <c r="C364" s="749" t="s">
        <v>39</v>
      </c>
      <c r="D364" s="40">
        <v>12</v>
      </c>
      <c r="E364" s="758" t="s">
        <v>221</v>
      </c>
      <c r="F364" s="755">
        <v>175</v>
      </c>
      <c r="G364" s="615"/>
      <c r="H364" s="615"/>
      <c r="I364" s="615"/>
      <c r="J364" s="615"/>
      <c r="K364" s="615"/>
      <c r="L364" s="615"/>
      <c r="M364" s="615"/>
      <c r="N364" s="615"/>
      <c r="O364" s="615"/>
      <c r="P364" s="615"/>
      <c r="Q364" s="615"/>
      <c r="R364" s="615"/>
      <c r="S364" s="615"/>
      <c r="T364" s="615"/>
      <c r="U364" s="615"/>
      <c r="V364" s="615"/>
    </row>
    <row r="365" spans="1:22" ht="18.75" customHeight="1" x14ac:dyDescent="0.2">
      <c r="A365" s="753">
        <v>1.6</v>
      </c>
      <c r="B365" s="751" t="s">
        <v>2280</v>
      </c>
      <c r="C365" s="749" t="s">
        <v>39</v>
      </c>
      <c r="D365" s="40">
        <v>12</v>
      </c>
      <c r="E365" s="758" t="s">
        <v>221</v>
      </c>
      <c r="F365" s="755">
        <v>100</v>
      </c>
      <c r="G365" s="615"/>
      <c r="H365" s="615"/>
      <c r="I365" s="615"/>
      <c r="J365" s="615"/>
      <c r="K365" s="615"/>
      <c r="L365" s="615"/>
      <c r="M365" s="615"/>
      <c r="N365" s="615"/>
      <c r="O365" s="615"/>
      <c r="P365" s="615"/>
      <c r="Q365" s="615"/>
      <c r="R365" s="615"/>
      <c r="S365" s="615"/>
      <c r="T365" s="615"/>
      <c r="U365" s="615"/>
      <c r="V365" s="615"/>
    </row>
    <row r="366" spans="1:22" ht="19.5" customHeight="1" x14ac:dyDescent="0.2">
      <c r="A366" s="215">
        <v>2</v>
      </c>
      <c r="B366" s="76" t="s">
        <v>2281</v>
      </c>
      <c r="C366" s="226"/>
      <c r="D366" s="400"/>
      <c r="E366" s="1119"/>
      <c r="F366" s="213">
        <f>SUM(F367:F369)</f>
        <v>160</v>
      </c>
      <c r="G366" s="615"/>
      <c r="H366" s="615"/>
      <c r="I366" s="615"/>
      <c r="J366" s="615"/>
      <c r="K366" s="615"/>
      <c r="L366" s="615"/>
      <c r="M366" s="615"/>
      <c r="N366" s="615"/>
      <c r="O366" s="615"/>
      <c r="P366" s="615"/>
      <c r="Q366" s="615"/>
      <c r="R366" s="615"/>
      <c r="S366" s="615"/>
      <c r="T366" s="615"/>
      <c r="U366" s="615"/>
      <c r="V366" s="615"/>
    </row>
    <row r="367" spans="1:22" ht="19.5" customHeight="1" x14ac:dyDescent="0.2">
      <c r="A367" s="753">
        <v>2.1</v>
      </c>
      <c r="B367" s="751" t="s">
        <v>2282</v>
      </c>
      <c r="C367" s="749" t="s">
        <v>39</v>
      </c>
      <c r="D367" s="40">
        <v>2</v>
      </c>
      <c r="E367" s="758" t="s">
        <v>221</v>
      </c>
      <c r="F367" s="755">
        <v>160</v>
      </c>
      <c r="G367" s="615"/>
      <c r="H367" s="615"/>
      <c r="I367" s="615"/>
      <c r="J367" s="615"/>
      <c r="K367" s="615"/>
      <c r="L367" s="615"/>
      <c r="M367" s="615"/>
      <c r="N367" s="615"/>
      <c r="O367" s="615"/>
      <c r="P367" s="615"/>
      <c r="Q367" s="615"/>
      <c r="R367" s="615"/>
      <c r="S367" s="615"/>
      <c r="T367" s="615"/>
      <c r="U367" s="615"/>
      <c r="V367" s="615"/>
    </row>
    <row r="368" spans="1:22" ht="18" customHeight="1" x14ac:dyDescent="0.2">
      <c r="A368" s="215">
        <v>3</v>
      </c>
      <c r="B368" s="76" t="s">
        <v>2283</v>
      </c>
      <c r="C368" s="226"/>
      <c r="D368" s="400"/>
      <c r="E368" s="1119"/>
      <c r="F368" s="493">
        <v>0</v>
      </c>
      <c r="G368" s="615"/>
      <c r="H368" s="615"/>
      <c r="I368" s="615"/>
      <c r="J368" s="615"/>
      <c r="K368" s="615"/>
      <c r="L368" s="615"/>
      <c r="M368" s="615"/>
      <c r="N368" s="615"/>
      <c r="O368" s="615"/>
      <c r="P368" s="615"/>
      <c r="Q368" s="615"/>
      <c r="R368" s="615"/>
      <c r="S368" s="615"/>
      <c r="T368" s="615"/>
      <c r="U368" s="615"/>
      <c r="V368" s="615"/>
    </row>
    <row r="369" spans="1:22" ht="18" customHeight="1" x14ac:dyDescent="0.2">
      <c r="A369" s="753">
        <v>3.1</v>
      </c>
      <c r="B369" s="751" t="s">
        <v>2284</v>
      </c>
      <c r="C369" s="749" t="s">
        <v>39</v>
      </c>
      <c r="D369" s="40">
        <v>2</v>
      </c>
      <c r="E369" s="758" t="s">
        <v>221</v>
      </c>
      <c r="F369" s="755">
        <v>0</v>
      </c>
      <c r="G369" s="615"/>
      <c r="H369" s="615"/>
      <c r="I369" s="615"/>
      <c r="J369" s="615"/>
      <c r="K369" s="615"/>
      <c r="L369" s="615"/>
      <c r="M369" s="615"/>
      <c r="N369" s="615"/>
      <c r="O369" s="615"/>
      <c r="P369" s="615"/>
      <c r="Q369" s="615"/>
      <c r="R369" s="615"/>
      <c r="S369" s="615"/>
      <c r="T369" s="615"/>
      <c r="U369" s="615"/>
      <c r="V369" s="615"/>
    </row>
    <row r="370" spans="1:22" ht="17.25" customHeight="1" x14ac:dyDescent="0.2">
      <c r="A370" s="215">
        <v>4</v>
      </c>
      <c r="B370" s="76" t="s">
        <v>2285</v>
      </c>
      <c r="C370" s="233"/>
      <c r="D370" s="234"/>
      <c r="E370" s="235"/>
      <c r="F370" s="213">
        <f>SUM(F371:F373)</f>
        <v>1600</v>
      </c>
      <c r="G370" s="615"/>
      <c r="H370" s="615"/>
      <c r="I370" s="615"/>
      <c r="J370" s="615"/>
      <c r="K370" s="615"/>
      <c r="L370" s="615"/>
      <c r="M370" s="615"/>
      <c r="N370" s="615"/>
      <c r="O370" s="615"/>
      <c r="P370" s="615"/>
      <c r="Q370" s="615"/>
      <c r="R370" s="615"/>
      <c r="S370" s="615"/>
      <c r="T370" s="615"/>
      <c r="U370" s="615"/>
      <c r="V370" s="615"/>
    </row>
    <row r="371" spans="1:22" x14ac:dyDescent="0.2">
      <c r="A371" s="1319">
        <v>4.0999999999999996</v>
      </c>
      <c r="B371" s="1167" t="s">
        <v>2286</v>
      </c>
      <c r="C371" s="1165" t="s">
        <v>39</v>
      </c>
      <c r="D371" s="40">
        <v>12</v>
      </c>
      <c r="E371" s="758" t="s">
        <v>2287</v>
      </c>
      <c r="F371" s="755">
        <v>1000</v>
      </c>
      <c r="G371" s="615"/>
      <c r="H371" s="615"/>
      <c r="I371" s="615"/>
      <c r="J371" s="615"/>
      <c r="K371" s="615"/>
      <c r="L371" s="615"/>
      <c r="M371" s="615"/>
      <c r="N371" s="615"/>
      <c r="O371" s="615"/>
      <c r="P371" s="615"/>
      <c r="Q371" s="615"/>
      <c r="R371" s="615"/>
      <c r="S371" s="615"/>
      <c r="T371" s="615"/>
      <c r="U371" s="615"/>
      <c r="V371" s="615"/>
    </row>
    <row r="372" spans="1:22" ht="17.25" customHeight="1" x14ac:dyDescent="0.2">
      <c r="A372" s="1319"/>
      <c r="B372" s="1167"/>
      <c r="C372" s="1165"/>
      <c r="D372" s="40">
        <v>108</v>
      </c>
      <c r="E372" s="758" t="s">
        <v>2298</v>
      </c>
      <c r="F372" s="755">
        <v>250</v>
      </c>
      <c r="G372" s="615"/>
      <c r="H372" s="615"/>
      <c r="I372" s="615"/>
      <c r="J372" s="615"/>
      <c r="K372" s="615"/>
      <c r="L372" s="615"/>
      <c r="M372" s="615"/>
      <c r="N372" s="615"/>
      <c r="O372" s="615"/>
      <c r="P372" s="615"/>
      <c r="Q372" s="615"/>
      <c r="R372" s="615"/>
      <c r="S372" s="615"/>
      <c r="T372" s="615"/>
      <c r="U372" s="615"/>
      <c r="V372" s="615"/>
    </row>
    <row r="373" spans="1:22" ht="20.25" customHeight="1" x14ac:dyDescent="0.2">
      <c r="A373" s="753">
        <v>4.2</v>
      </c>
      <c r="B373" s="751" t="s">
        <v>2288</v>
      </c>
      <c r="C373" s="749" t="s">
        <v>39</v>
      </c>
      <c r="D373" s="40">
        <v>4</v>
      </c>
      <c r="E373" s="758" t="s">
        <v>221</v>
      </c>
      <c r="F373" s="755">
        <v>350</v>
      </c>
      <c r="G373" s="615"/>
      <c r="H373" s="615"/>
      <c r="I373" s="615"/>
      <c r="J373" s="615"/>
      <c r="K373" s="615"/>
      <c r="L373" s="615"/>
      <c r="M373" s="615"/>
      <c r="N373" s="615"/>
      <c r="O373" s="615"/>
      <c r="P373" s="615"/>
      <c r="Q373" s="615"/>
      <c r="R373" s="615"/>
      <c r="S373" s="615"/>
      <c r="T373" s="615"/>
      <c r="U373" s="615"/>
      <c r="V373" s="615"/>
    </row>
    <row r="374" spans="1:22" ht="21" customHeight="1" x14ac:dyDescent="0.2">
      <c r="A374" s="753">
        <v>4.3</v>
      </c>
      <c r="B374" s="751" t="s">
        <v>2289</v>
      </c>
      <c r="C374" s="749" t="s">
        <v>39</v>
      </c>
      <c r="D374" s="40">
        <v>4</v>
      </c>
      <c r="E374" s="758" t="s">
        <v>2299</v>
      </c>
      <c r="F374" s="755">
        <v>109543</v>
      </c>
      <c r="G374" s="615"/>
      <c r="H374" s="615"/>
      <c r="I374" s="615"/>
      <c r="J374" s="615"/>
      <c r="K374" s="615"/>
      <c r="L374" s="615"/>
      <c r="M374" s="615"/>
      <c r="N374" s="615"/>
      <c r="O374" s="615"/>
      <c r="P374" s="615"/>
      <c r="Q374" s="615"/>
      <c r="R374" s="615"/>
      <c r="S374" s="615"/>
      <c r="T374" s="615"/>
      <c r="U374" s="615"/>
      <c r="V374" s="615"/>
    </row>
    <row r="375" spans="1:22" ht="24" customHeight="1" x14ac:dyDescent="0.2">
      <c r="A375" s="753">
        <v>4.4000000000000004</v>
      </c>
      <c r="B375" s="751" t="s">
        <v>2300</v>
      </c>
      <c r="C375" s="749" t="s">
        <v>39</v>
      </c>
      <c r="D375" s="40"/>
      <c r="E375" s="758" t="s">
        <v>83</v>
      </c>
      <c r="F375" s="752">
        <v>2250</v>
      </c>
      <c r="G375" s="615"/>
      <c r="H375" s="615"/>
      <c r="I375" s="615"/>
      <c r="J375" s="615"/>
      <c r="K375" s="615"/>
      <c r="L375" s="615"/>
      <c r="M375" s="615"/>
      <c r="N375" s="615"/>
      <c r="O375" s="615"/>
      <c r="P375" s="615"/>
      <c r="Q375" s="615"/>
      <c r="R375" s="615"/>
      <c r="S375" s="615"/>
      <c r="T375" s="615"/>
      <c r="U375" s="615"/>
      <c r="V375" s="615"/>
    </row>
    <row r="376" spans="1:22" ht="20.25" customHeight="1" x14ac:dyDescent="0.2">
      <c r="A376" s="1120">
        <v>4.5</v>
      </c>
      <c r="B376" s="192" t="s">
        <v>1358</v>
      </c>
      <c r="C376" s="754" t="s">
        <v>47</v>
      </c>
      <c r="D376" s="50"/>
      <c r="E376" s="152" t="s">
        <v>246</v>
      </c>
      <c r="F376" s="316">
        <v>119334</v>
      </c>
      <c r="G376" s="615"/>
      <c r="H376" s="615"/>
      <c r="I376" s="615"/>
      <c r="J376" s="615"/>
      <c r="K376" s="615"/>
      <c r="L376" s="615"/>
      <c r="M376" s="615"/>
      <c r="N376" s="615"/>
      <c r="O376" s="615"/>
      <c r="P376" s="615"/>
      <c r="Q376" s="615"/>
      <c r="R376" s="615"/>
      <c r="S376" s="615"/>
      <c r="T376" s="615"/>
      <c r="U376" s="615"/>
      <c r="V376" s="615"/>
    </row>
    <row r="377" spans="1:22" x14ac:dyDescent="0.2">
      <c r="G377" s="615"/>
      <c r="H377" s="615"/>
      <c r="I377" s="615"/>
      <c r="J377" s="615"/>
      <c r="K377" s="615"/>
      <c r="L377" s="615"/>
      <c r="M377" s="615"/>
      <c r="N377" s="615"/>
      <c r="O377" s="615"/>
      <c r="P377" s="615"/>
      <c r="Q377" s="615"/>
      <c r="R377" s="615"/>
      <c r="S377" s="615"/>
      <c r="T377" s="615"/>
      <c r="U377" s="615"/>
      <c r="V377" s="615"/>
    </row>
    <row r="378" spans="1:22" x14ac:dyDescent="0.2">
      <c r="G378" s="615"/>
      <c r="H378" s="615"/>
      <c r="I378" s="615"/>
      <c r="J378" s="615"/>
      <c r="K378" s="615"/>
      <c r="L378" s="615"/>
      <c r="M378" s="615"/>
      <c r="N378" s="615"/>
      <c r="O378" s="615"/>
      <c r="P378" s="615"/>
      <c r="Q378" s="615"/>
      <c r="R378" s="615"/>
      <c r="S378" s="615"/>
      <c r="T378" s="615"/>
      <c r="U378" s="615"/>
      <c r="V378" s="615"/>
    </row>
    <row r="379" spans="1:22" x14ac:dyDescent="0.2">
      <c r="G379" s="615"/>
      <c r="H379" s="615"/>
      <c r="I379" s="615"/>
      <c r="J379" s="615"/>
      <c r="K379" s="615"/>
      <c r="L379" s="615"/>
      <c r="M379" s="615"/>
      <c r="N379" s="615"/>
      <c r="O379" s="615"/>
      <c r="P379" s="615"/>
      <c r="Q379" s="615"/>
      <c r="R379" s="615"/>
      <c r="S379" s="615"/>
      <c r="T379" s="615"/>
      <c r="U379" s="615"/>
      <c r="V379" s="615"/>
    </row>
    <row r="380" spans="1:22" x14ac:dyDescent="0.2">
      <c r="G380" s="615"/>
      <c r="H380" s="615"/>
      <c r="I380" s="615"/>
      <c r="J380" s="615"/>
      <c r="K380" s="615"/>
      <c r="L380" s="615"/>
      <c r="M380" s="615"/>
      <c r="N380" s="615"/>
      <c r="O380" s="615"/>
      <c r="P380" s="615"/>
      <c r="Q380" s="615"/>
      <c r="R380" s="615"/>
      <c r="S380" s="615"/>
      <c r="T380" s="615"/>
      <c r="U380" s="615"/>
      <c r="V380" s="615"/>
    </row>
    <row r="381" spans="1:22" x14ac:dyDescent="0.2">
      <c r="G381" s="615"/>
      <c r="H381" s="615"/>
      <c r="I381" s="615"/>
      <c r="J381" s="615"/>
      <c r="K381" s="615"/>
      <c r="L381" s="615"/>
      <c r="M381" s="615"/>
      <c r="N381" s="615"/>
      <c r="O381" s="615"/>
      <c r="P381" s="615"/>
      <c r="Q381" s="615"/>
      <c r="R381" s="615"/>
      <c r="S381" s="615"/>
      <c r="T381" s="615"/>
      <c r="U381" s="615"/>
      <c r="V381" s="615"/>
    </row>
    <row r="382" spans="1:22" x14ac:dyDescent="0.2">
      <c r="G382" s="615"/>
      <c r="H382" s="615"/>
      <c r="I382" s="615"/>
      <c r="J382" s="615"/>
      <c r="K382" s="615"/>
      <c r="L382" s="615"/>
      <c r="M382" s="615"/>
      <c r="N382" s="615"/>
      <c r="O382" s="615"/>
      <c r="P382" s="615"/>
      <c r="Q382" s="615"/>
      <c r="R382" s="615"/>
      <c r="S382" s="615"/>
      <c r="T382" s="615"/>
      <c r="U382" s="615"/>
      <c r="V382" s="615"/>
    </row>
    <row r="383" spans="1:22" x14ac:dyDescent="0.2">
      <c r="G383" s="615"/>
      <c r="H383" s="615"/>
      <c r="I383" s="615"/>
      <c r="J383" s="615"/>
      <c r="K383" s="615"/>
      <c r="L383" s="615"/>
      <c r="M383" s="615"/>
      <c r="N383" s="615"/>
      <c r="O383" s="615"/>
      <c r="P383" s="615"/>
      <c r="Q383" s="615"/>
      <c r="R383" s="615"/>
      <c r="S383" s="615"/>
      <c r="T383" s="615"/>
      <c r="U383" s="615"/>
      <c r="V383" s="615"/>
    </row>
    <row r="384" spans="1:22" x14ac:dyDescent="0.2">
      <c r="G384" s="615"/>
      <c r="H384" s="615"/>
      <c r="I384" s="615"/>
      <c r="J384" s="615"/>
      <c r="K384" s="615"/>
      <c r="L384" s="615"/>
      <c r="M384" s="615"/>
      <c r="N384" s="615"/>
      <c r="O384" s="615"/>
      <c r="P384" s="615"/>
      <c r="Q384" s="615"/>
      <c r="R384" s="615"/>
      <c r="S384" s="615"/>
      <c r="T384" s="615"/>
      <c r="U384" s="615"/>
      <c r="V384" s="615"/>
    </row>
    <row r="385" spans="7:22" x14ac:dyDescent="0.2">
      <c r="G385" s="615"/>
      <c r="H385" s="615"/>
      <c r="I385" s="615"/>
      <c r="J385" s="615"/>
      <c r="K385" s="615"/>
      <c r="L385" s="615"/>
      <c r="M385" s="615"/>
      <c r="N385" s="615"/>
      <c r="O385" s="615"/>
      <c r="P385" s="615"/>
      <c r="Q385" s="615"/>
      <c r="R385" s="615"/>
      <c r="S385" s="615"/>
      <c r="T385" s="615"/>
      <c r="U385" s="615"/>
      <c r="V385" s="615"/>
    </row>
    <row r="386" spans="7:22" x14ac:dyDescent="0.2">
      <c r="G386" s="615"/>
      <c r="H386" s="615"/>
      <c r="I386" s="615"/>
      <c r="J386" s="615"/>
      <c r="K386" s="615"/>
      <c r="L386" s="615"/>
      <c r="M386" s="615"/>
      <c r="N386" s="615"/>
      <c r="O386" s="615"/>
      <c r="P386" s="615"/>
      <c r="Q386" s="615"/>
      <c r="R386" s="615"/>
      <c r="S386" s="615"/>
      <c r="T386" s="615"/>
      <c r="U386" s="615"/>
      <c r="V386" s="615"/>
    </row>
    <row r="387" spans="7:22" x14ac:dyDescent="0.2">
      <c r="G387" s="615"/>
      <c r="H387" s="615"/>
      <c r="I387" s="615"/>
      <c r="J387" s="615"/>
      <c r="K387" s="615"/>
      <c r="L387" s="615"/>
      <c r="M387" s="615"/>
      <c r="N387" s="615"/>
      <c r="O387" s="615"/>
      <c r="P387" s="615"/>
      <c r="Q387" s="615"/>
      <c r="R387" s="615"/>
      <c r="S387" s="615"/>
      <c r="T387" s="615"/>
      <c r="U387" s="615"/>
      <c r="V387" s="615"/>
    </row>
    <row r="388" spans="7:22" x14ac:dyDescent="0.2">
      <c r="G388" s="615"/>
      <c r="H388" s="615"/>
      <c r="I388" s="615"/>
      <c r="J388" s="615"/>
      <c r="K388" s="615"/>
      <c r="L388" s="615"/>
      <c r="M388" s="615"/>
      <c r="N388" s="615"/>
      <c r="O388" s="615"/>
      <c r="P388" s="615"/>
      <c r="Q388" s="615"/>
      <c r="R388" s="615"/>
      <c r="S388" s="615"/>
      <c r="T388" s="615"/>
      <c r="U388" s="615"/>
      <c r="V388" s="615"/>
    </row>
    <row r="389" spans="7:22" x14ac:dyDescent="0.2">
      <c r="G389" s="615"/>
      <c r="H389" s="615"/>
      <c r="I389" s="615"/>
      <c r="J389" s="615"/>
      <c r="K389" s="615"/>
      <c r="L389" s="615"/>
      <c r="M389" s="615"/>
      <c r="N389" s="615"/>
      <c r="O389" s="615"/>
      <c r="P389" s="615"/>
      <c r="Q389" s="615"/>
      <c r="R389" s="615"/>
      <c r="S389" s="615"/>
      <c r="T389" s="615"/>
      <c r="U389" s="615"/>
      <c r="V389" s="615"/>
    </row>
    <row r="390" spans="7:22" x14ac:dyDescent="0.2">
      <c r="G390" s="615"/>
      <c r="H390" s="615"/>
      <c r="I390" s="615"/>
      <c r="J390" s="615"/>
      <c r="K390" s="615"/>
      <c r="L390" s="615"/>
      <c r="M390" s="615"/>
      <c r="N390" s="615"/>
      <c r="O390" s="615"/>
      <c r="P390" s="615"/>
      <c r="Q390" s="615"/>
      <c r="R390" s="615"/>
      <c r="S390" s="615"/>
      <c r="T390" s="615"/>
      <c r="U390" s="615"/>
      <c r="V390" s="615"/>
    </row>
    <row r="391" spans="7:22" x14ac:dyDescent="0.2">
      <c r="G391" s="615"/>
      <c r="H391" s="615"/>
      <c r="I391" s="615"/>
      <c r="J391" s="615"/>
      <c r="K391" s="615"/>
      <c r="L391" s="615"/>
      <c r="M391" s="615"/>
      <c r="N391" s="615"/>
      <c r="O391" s="615"/>
      <c r="P391" s="615"/>
      <c r="Q391" s="615"/>
      <c r="R391" s="615"/>
      <c r="S391" s="615"/>
      <c r="T391" s="615"/>
      <c r="U391" s="615"/>
      <c r="V391" s="615"/>
    </row>
    <row r="392" spans="7:22" x14ac:dyDescent="0.2">
      <c r="G392" s="615"/>
      <c r="H392" s="615"/>
      <c r="I392" s="615"/>
      <c r="J392" s="615"/>
      <c r="K392" s="615"/>
      <c r="L392" s="615"/>
      <c r="M392" s="615"/>
      <c r="N392" s="615"/>
      <c r="O392" s="615"/>
      <c r="P392" s="615"/>
      <c r="Q392" s="615"/>
      <c r="R392" s="615"/>
      <c r="S392" s="615"/>
      <c r="T392" s="615"/>
      <c r="U392" s="615"/>
      <c r="V392" s="615"/>
    </row>
    <row r="393" spans="7:22" x14ac:dyDescent="0.2">
      <c r="G393" s="615"/>
      <c r="H393" s="615"/>
      <c r="I393" s="615"/>
      <c r="J393" s="615"/>
      <c r="K393" s="615"/>
      <c r="L393" s="615"/>
      <c r="M393" s="615"/>
      <c r="N393" s="615"/>
      <c r="O393" s="615"/>
      <c r="P393" s="615"/>
      <c r="Q393" s="615"/>
      <c r="R393" s="615"/>
      <c r="S393" s="615"/>
      <c r="T393" s="615"/>
      <c r="U393" s="615"/>
      <c r="V393" s="615"/>
    </row>
    <row r="394" spans="7:22" x14ac:dyDescent="0.2">
      <c r="G394" s="615"/>
      <c r="H394" s="615"/>
      <c r="I394" s="615"/>
      <c r="J394" s="615"/>
      <c r="K394" s="615"/>
      <c r="L394" s="615"/>
      <c r="M394" s="615"/>
      <c r="N394" s="615"/>
      <c r="O394" s="615"/>
      <c r="P394" s="615"/>
      <c r="Q394" s="615"/>
      <c r="R394" s="615"/>
      <c r="S394" s="615"/>
      <c r="T394" s="615"/>
      <c r="U394" s="615"/>
      <c r="V394" s="615"/>
    </row>
    <row r="395" spans="7:22" x14ac:dyDescent="0.2">
      <c r="G395" s="615"/>
      <c r="H395" s="615"/>
      <c r="I395" s="615"/>
      <c r="J395" s="615"/>
      <c r="K395" s="615"/>
      <c r="L395" s="615"/>
      <c r="M395" s="615"/>
      <c r="N395" s="615"/>
      <c r="O395" s="615"/>
      <c r="P395" s="615"/>
      <c r="Q395" s="615"/>
      <c r="R395" s="615"/>
      <c r="S395" s="615"/>
      <c r="T395" s="615"/>
      <c r="U395" s="615"/>
      <c r="V395" s="615"/>
    </row>
    <row r="396" spans="7:22" x14ac:dyDescent="0.2">
      <c r="G396" s="615"/>
      <c r="H396" s="615"/>
      <c r="I396" s="615"/>
      <c r="J396" s="615"/>
      <c r="K396" s="615"/>
      <c r="L396" s="615"/>
      <c r="M396" s="615"/>
      <c r="N396" s="615"/>
      <c r="O396" s="615"/>
      <c r="P396" s="615"/>
      <c r="Q396" s="615"/>
      <c r="R396" s="615"/>
      <c r="S396" s="615"/>
      <c r="T396" s="615"/>
      <c r="U396" s="615"/>
      <c r="V396" s="615"/>
    </row>
    <row r="397" spans="7:22" x14ac:dyDescent="0.2">
      <c r="G397" s="615"/>
      <c r="H397" s="615"/>
      <c r="I397" s="615"/>
      <c r="J397" s="615"/>
      <c r="K397" s="615"/>
      <c r="L397" s="615"/>
      <c r="M397" s="615"/>
      <c r="N397" s="615"/>
      <c r="O397" s="615"/>
      <c r="P397" s="615"/>
      <c r="Q397" s="615"/>
      <c r="R397" s="615"/>
      <c r="S397" s="615"/>
      <c r="T397" s="615"/>
      <c r="U397" s="615"/>
      <c r="V397" s="615"/>
    </row>
    <row r="398" spans="7:22" x14ac:dyDescent="0.2">
      <c r="G398" s="615"/>
      <c r="H398" s="615"/>
      <c r="I398" s="615"/>
      <c r="J398" s="615"/>
      <c r="K398" s="615"/>
      <c r="L398" s="615"/>
      <c r="M398" s="615"/>
      <c r="N398" s="615"/>
      <c r="O398" s="615"/>
      <c r="P398" s="615"/>
      <c r="Q398" s="615"/>
      <c r="R398" s="615"/>
      <c r="S398" s="615"/>
      <c r="T398" s="615"/>
      <c r="U398" s="615"/>
      <c r="V398" s="615"/>
    </row>
    <row r="399" spans="7:22" x14ac:dyDescent="0.2">
      <c r="G399" s="615"/>
      <c r="H399" s="615"/>
      <c r="I399" s="615"/>
      <c r="J399" s="615"/>
      <c r="K399" s="615"/>
      <c r="L399" s="615"/>
      <c r="M399" s="615"/>
      <c r="N399" s="615"/>
      <c r="O399" s="615"/>
      <c r="P399" s="615"/>
      <c r="Q399" s="615"/>
      <c r="R399" s="615"/>
      <c r="S399" s="615"/>
      <c r="T399" s="615"/>
      <c r="U399" s="615"/>
      <c r="V399" s="615"/>
    </row>
    <row r="400" spans="7:22" x14ac:dyDescent="0.2">
      <c r="G400" s="615"/>
      <c r="H400" s="615"/>
      <c r="I400" s="615"/>
      <c r="J400" s="615"/>
      <c r="K400" s="615"/>
      <c r="L400" s="615"/>
      <c r="M400" s="615"/>
      <c r="N400" s="615"/>
      <c r="O400" s="615"/>
      <c r="P400" s="615"/>
      <c r="Q400" s="615"/>
      <c r="R400" s="615"/>
      <c r="S400" s="615"/>
      <c r="T400" s="615"/>
      <c r="U400" s="615"/>
      <c r="V400" s="615"/>
    </row>
    <row r="401" spans="7:22" x14ac:dyDescent="0.2">
      <c r="G401" s="615"/>
      <c r="H401" s="615"/>
      <c r="I401" s="615"/>
      <c r="J401" s="615"/>
      <c r="K401" s="615"/>
      <c r="L401" s="615"/>
      <c r="M401" s="615"/>
      <c r="N401" s="615"/>
      <c r="O401" s="615"/>
      <c r="P401" s="615"/>
      <c r="Q401" s="615"/>
      <c r="R401" s="615"/>
      <c r="S401" s="615"/>
      <c r="T401" s="615"/>
      <c r="U401" s="615"/>
      <c r="V401" s="615"/>
    </row>
    <row r="402" spans="7:22" x14ac:dyDescent="0.2">
      <c r="G402" s="615"/>
      <c r="H402" s="615"/>
      <c r="I402" s="615"/>
      <c r="J402" s="615"/>
      <c r="K402" s="615"/>
      <c r="L402" s="615"/>
      <c r="M402" s="615"/>
      <c r="N402" s="615"/>
      <c r="O402" s="615"/>
      <c r="P402" s="615"/>
      <c r="Q402" s="615"/>
      <c r="R402" s="615"/>
      <c r="S402" s="615"/>
      <c r="T402" s="615"/>
      <c r="U402" s="615"/>
      <c r="V402" s="615"/>
    </row>
    <row r="403" spans="7:22" x14ac:dyDescent="0.2">
      <c r="G403" s="615"/>
      <c r="H403" s="615"/>
      <c r="I403" s="615"/>
      <c r="J403" s="615"/>
      <c r="K403" s="615"/>
      <c r="L403" s="615"/>
      <c r="M403" s="615"/>
      <c r="N403" s="615"/>
      <c r="O403" s="615"/>
      <c r="P403" s="615"/>
      <c r="Q403" s="615"/>
      <c r="R403" s="615"/>
      <c r="S403" s="615"/>
      <c r="T403" s="615"/>
      <c r="U403" s="615"/>
      <c r="V403" s="615"/>
    </row>
    <row r="404" spans="7:22" x14ac:dyDescent="0.2">
      <c r="G404" s="615"/>
      <c r="H404" s="615"/>
      <c r="I404" s="615"/>
      <c r="J404" s="615"/>
      <c r="K404" s="615"/>
      <c r="L404" s="615"/>
      <c r="M404" s="615"/>
      <c r="N404" s="615"/>
      <c r="O404" s="615"/>
      <c r="P404" s="615"/>
      <c r="Q404" s="615"/>
      <c r="R404" s="615"/>
      <c r="S404" s="615"/>
      <c r="T404" s="615"/>
      <c r="U404" s="615"/>
      <c r="V404" s="615"/>
    </row>
    <row r="405" spans="7:22" x14ac:dyDescent="0.2">
      <c r="G405" s="615"/>
      <c r="H405" s="615"/>
      <c r="I405" s="615"/>
      <c r="J405" s="615"/>
      <c r="K405" s="615"/>
      <c r="L405" s="615"/>
      <c r="M405" s="615"/>
      <c r="N405" s="615"/>
      <c r="O405" s="615"/>
      <c r="P405" s="615"/>
      <c r="Q405" s="615"/>
      <c r="R405" s="615"/>
      <c r="S405" s="615"/>
      <c r="T405" s="615"/>
      <c r="U405" s="615"/>
      <c r="V405" s="615"/>
    </row>
    <row r="406" spans="7:22" x14ac:dyDescent="0.2">
      <c r="G406" s="615"/>
      <c r="H406" s="615"/>
      <c r="I406" s="615"/>
      <c r="J406" s="615"/>
      <c r="K406" s="615"/>
      <c r="L406" s="615"/>
      <c r="M406" s="615"/>
      <c r="N406" s="615"/>
      <c r="O406" s="615"/>
      <c r="P406" s="615"/>
      <c r="Q406" s="615"/>
      <c r="R406" s="615"/>
      <c r="S406" s="615"/>
      <c r="T406" s="615"/>
      <c r="U406" s="615"/>
      <c r="V406" s="615"/>
    </row>
    <row r="407" spans="7:22" x14ac:dyDescent="0.2">
      <c r="G407" s="615"/>
      <c r="H407" s="615"/>
      <c r="I407" s="615"/>
      <c r="J407" s="615"/>
      <c r="K407" s="615"/>
      <c r="L407" s="615"/>
      <c r="M407" s="615"/>
      <c r="N407" s="615"/>
      <c r="O407" s="615"/>
      <c r="P407" s="615"/>
      <c r="Q407" s="615"/>
      <c r="R407" s="615"/>
      <c r="S407" s="615"/>
      <c r="T407" s="615"/>
      <c r="U407" s="615"/>
      <c r="V407" s="615"/>
    </row>
    <row r="408" spans="7:22" x14ac:dyDescent="0.2">
      <c r="G408" s="615"/>
      <c r="H408" s="615"/>
      <c r="I408" s="615"/>
      <c r="J408" s="615"/>
      <c r="K408" s="615"/>
      <c r="L408" s="615"/>
      <c r="M408" s="615"/>
      <c r="N408" s="615"/>
      <c r="O408" s="615"/>
      <c r="P408" s="615"/>
      <c r="Q408" s="615"/>
      <c r="R408" s="615"/>
      <c r="S408" s="615"/>
      <c r="T408" s="615"/>
      <c r="U408" s="615"/>
      <c r="V408" s="615"/>
    </row>
    <row r="409" spans="7:22" x14ac:dyDescent="0.2">
      <c r="G409" s="615"/>
      <c r="H409" s="615"/>
      <c r="I409" s="615"/>
      <c r="J409" s="615"/>
      <c r="K409" s="615"/>
      <c r="L409" s="615"/>
      <c r="M409" s="615"/>
      <c r="N409" s="615"/>
      <c r="O409" s="615"/>
      <c r="P409" s="615"/>
      <c r="Q409" s="615"/>
      <c r="R409" s="615"/>
      <c r="S409" s="615"/>
      <c r="T409" s="615"/>
      <c r="U409" s="615"/>
      <c r="V409" s="615"/>
    </row>
    <row r="410" spans="7:22" x14ac:dyDescent="0.2">
      <c r="G410" s="615"/>
      <c r="H410" s="615"/>
      <c r="I410" s="615"/>
      <c r="J410" s="615"/>
      <c r="K410" s="615"/>
      <c r="L410" s="615"/>
      <c r="M410" s="615"/>
      <c r="N410" s="615"/>
      <c r="O410" s="615"/>
      <c r="P410" s="615"/>
      <c r="Q410" s="615"/>
      <c r="R410" s="615"/>
      <c r="S410" s="615"/>
      <c r="T410" s="615"/>
      <c r="U410" s="615"/>
      <c r="V410" s="615"/>
    </row>
    <row r="411" spans="7:22" x14ac:dyDescent="0.2">
      <c r="G411" s="615"/>
      <c r="H411" s="615"/>
      <c r="I411" s="615"/>
      <c r="J411" s="615"/>
      <c r="K411" s="615"/>
      <c r="L411" s="615"/>
      <c r="M411" s="615"/>
      <c r="N411" s="615"/>
      <c r="O411" s="615"/>
      <c r="P411" s="615"/>
      <c r="Q411" s="615"/>
      <c r="R411" s="615"/>
      <c r="S411" s="615"/>
      <c r="T411" s="615"/>
      <c r="U411" s="615"/>
      <c r="V411" s="615"/>
    </row>
    <row r="412" spans="7:22" x14ac:dyDescent="0.2">
      <c r="G412" s="615"/>
      <c r="H412" s="615"/>
      <c r="I412" s="615"/>
      <c r="J412" s="615"/>
      <c r="K412" s="615"/>
      <c r="L412" s="615"/>
      <c r="M412" s="615"/>
      <c r="N412" s="615"/>
      <c r="O412" s="615"/>
      <c r="P412" s="615"/>
      <c r="Q412" s="615"/>
      <c r="R412" s="615"/>
      <c r="S412" s="615"/>
      <c r="T412" s="615"/>
      <c r="U412" s="615"/>
      <c r="V412" s="615"/>
    </row>
    <row r="413" spans="7:22" x14ac:dyDescent="0.2">
      <c r="G413" s="615"/>
      <c r="H413" s="615"/>
      <c r="I413" s="615"/>
      <c r="J413" s="615"/>
      <c r="K413" s="615"/>
      <c r="L413" s="615"/>
      <c r="M413" s="615"/>
      <c r="N413" s="615"/>
      <c r="O413" s="615"/>
      <c r="P413" s="615"/>
      <c r="Q413" s="615"/>
      <c r="R413" s="615"/>
      <c r="S413" s="615"/>
      <c r="T413" s="615"/>
      <c r="U413" s="615"/>
      <c r="V413" s="615"/>
    </row>
    <row r="414" spans="7:22" x14ac:dyDescent="0.2">
      <c r="G414" s="615"/>
      <c r="H414" s="615"/>
      <c r="I414" s="615"/>
      <c r="J414" s="615"/>
      <c r="K414" s="615"/>
      <c r="L414" s="615"/>
      <c r="M414" s="615"/>
      <c r="N414" s="615"/>
      <c r="O414" s="615"/>
      <c r="P414" s="615"/>
      <c r="Q414" s="615"/>
      <c r="R414" s="615"/>
      <c r="S414" s="615"/>
      <c r="T414" s="615"/>
      <c r="U414" s="615"/>
      <c r="V414" s="615"/>
    </row>
    <row r="415" spans="7:22" x14ac:dyDescent="0.2">
      <c r="G415" s="615"/>
      <c r="H415" s="615"/>
      <c r="I415" s="615"/>
      <c r="J415" s="615"/>
      <c r="K415" s="615"/>
      <c r="L415" s="615"/>
      <c r="M415" s="615"/>
      <c r="N415" s="615"/>
      <c r="O415" s="615"/>
      <c r="P415" s="615"/>
      <c r="Q415" s="615"/>
      <c r="R415" s="615"/>
      <c r="S415" s="615"/>
      <c r="T415" s="615"/>
      <c r="U415" s="615"/>
      <c r="V415" s="615"/>
    </row>
    <row r="416" spans="7:22" x14ac:dyDescent="0.2">
      <c r="G416" s="615"/>
      <c r="H416" s="615"/>
      <c r="I416" s="615"/>
      <c r="J416" s="615"/>
      <c r="K416" s="615"/>
      <c r="L416" s="615"/>
      <c r="M416" s="615"/>
      <c r="N416" s="615"/>
      <c r="O416" s="615"/>
      <c r="P416" s="615"/>
      <c r="Q416" s="615"/>
      <c r="R416" s="615"/>
      <c r="S416" s="615"/>
      <c r="T416" s="615"/>
      <c r="U416" s="615"/>
      <c r="V416" s="615"/>
    </row>
    <row r="417" spans="7:22" x14ac:dyDescent="0.2">
      <c r="G417" s="615"/>
      <c r="H417" s="615"/>
      <c r="I417" s="615"/>
      <c r="J417" s="615"/>
      <c r="K417" s="615"/>
      <c r="L417" s="615"/>
      <c r="M417" s="615"/>
      <c r="N417" s="615"/>
      <c r="O417" s="615"/>
      <c r="P417" s="615"/>
      <c r="Q417" s="615"/>
      <c r="R417" s="615"/>
      <c r="S417" s="615"/>
      <c r="T417" s="615"/>
      <c r="U417" s="615"/>
      <c r="V417" s="615"/>
    </row>
    <row r="418" spans="7:22" x14ac:dyDescent="0.2">
      <c r="G418" s="615"/>
      <c r="H418" s="615"/>
      <c r="I418" s="615"/>
      <c r="J418" s="615"/>
      <c r="K418" s="615"/>
      <c r="L418" s="615"/>
      <c r="M418" s="615"/>
      <c r="N418" s="615"/>
      <c r="O418" s="615"/>
      <c r="P418" s="615"/>
      <c r="Q418" s="615"/>
      <c r="R418" s="615"/>
      <c r="S418" s="615"/>
      <c r="T418" s="615"/>
      <c r="U418" s="615"/>
      <c r="V418" s="615"/>
    </row>
    <row r="419" spans="7:22" x14ac:dyDescent="0.2">
      <c r="G419" s="615"/>
      <c r="H419" s="615"/>
      <c r="I419" s="615"/>
      <c r="J419" s="615"/>
      <c r="K419" s="615"/>
      <c r="L419" s="615"/>
      <c r="M419" s="615"/>
      <c r="N419" s="615"/>
      <c r="O419" s="615"/>
      <c r="P419" s="615"/>
      <c r="Q419" s="615"/>
      <c r="R419" s="615"/>
      <c r="S419" s="615"/>
      <c r="T419" s="615"/>
      <c r="U419" s="615"/>
      <c r="V419" s="615"/>
    </row>
    <row r="420" spans="7:22" x14ac:dyDescent="0.2">
      <c r="G420" s="615"/>
      <c r="H420" s="615"/>
      <c r="I420" s="615"/>
      <c r="J420" s="615"/>
      <c r="K420" s="615"/>
      <c r="L420" s="615"/>
      <c r="M420" s="615"/>
      <c r="N420" s="615"/>
      <c r="O420" s="615"/>
      <c r="P420" s="615"/>
      <c r="Q420" s="615"/>
      <c r="R420" s="615"/>
      <c r="S420" s="615"/>
      <c r="T420" s="615"/>
      <c r="U420" s="615"/>
      <c r="V420" s="615"/>
    </row>
    <row r="421" spans="7:22" x14ac:dyDescent="0.2">
      <c r="G421" s="615"/>
      <c r="H421" s="615"/>
      <c r="I421" s="615"/>
      <c r="J421" s="615"/>
      <c r="K421" s="615"/>
      <c r="L421" s="615"/>
      <c r="M421" s="615"/>
      <c r="N421" s="615"/>
      <c r="O421" s="615"/>
      <c r="P421" s="615"/>
      <c r="Q421" s="615"/>
      <c r="R421" s="615"/>
      <c r="S421" s="615"/>
      <c r="T421" s="615"/>
      <c r="U421" s="615"/>
      <c r="V421" s="615"/>
    </row>
    <row r="422" spans="7:22" x14ac:dyDescent="0.2">
      <c r="G422" s="615"/>
      <c r="H422" s="615"/>
      <c r="I422" s="615"/>
      <c r="J422" s="615"/>
      <c r="K422" s="615"/>
      <c r="L422" s="615"/>
      <c r="M422" s="615"/>
      <c r="N422" s="615"/>
      <c r="O422" s="615"/>
      <c r="P422" s="615"/>
      <c r="Q422" s="615"/>
      <c r="R422" s="615"/>
      <c r="S422" s="615"/>
      <c r="T422" s="615"/>
      <c r="U422" s="615"/>
      <c r="V422" s="615"/>
    </row>
    <row r="423" spans="7:22" x14ac:dyDescent="0.2">
      <c r="G423" s="615"/>
      <c r="H423" s="615"/>
      <c r="I423" s="615"/>
      <c r="J423" s="615"/>
      <c r="K423" s="615"/>
      <c r="L423" s="615"/>
      <c r="M423" s="615"/>
      <c r="N423" s="615"/>
      <c r="O423" s="615"/>
      <c r="P423" s="615"/>
      <c r="Q423" s="615"/>
      <c r="R423" s="615"/>
      <c r="S423" s="615"/>
      <c r="T423" s="615"/>
      <c r="U423" s="615"/>
      <c r="V423" s="615"/>
    </row>
    <row r="424" spans="7:22" x14ac:dyDescent="0.2">
      <c r="G424" s="615"/>
      <c r="H424" s="615"/>
      <c r="I424" s="615"/>
      <c r="J424" s="615"/>
      <c r="K424" s="615"/>
      <c r="L424" s="615"/>
      <c r="M424" s="615"/>
      <c r="N424" s="615"/>
      <c r="O424" s="615"/>
      <c r="P424" s="615"/>
      <c r="Q424" s="615"/>
      <c r="R424" s="615"/>
      <c r="S424" s="615"/>
      <c r="T424" s="615"/>
      <c r="U424" s="615"/>
      <c r="V424" s="615"/>
    </row>
    <row r="425" spans="7:22" x14ac:dyDescent="0.2">
      <c r="G425" s="615"/>
      <c r="H425" s="615"/>
      <c r="I425" s="615"/>
      <c r="J425" s="615"/>
      <c r="K425" s="615"/>
      <c r="L425" s="615"/>
      <c r="M425" s="615"/>
      <c r="N425" s="615"/>
      <c r="O425" s="615"/>
      <c r="P425" s="615"/>
      <c r="Q425" s="615"/>
      <c r="R425" s="615"/>
      <c r="S425" s="615"/>
      <c r="T425" s="615"/>
      <c r="U425" s="615"/>
      <c r="V425" s="615"/>
    </row>
    <row r="426" spans="7:22" x14ac:dyDescent="0.2">
      <c r="G426" s="615"/>
      <c r="H426" s="615"/>
      <c r="I426" s="615"/>
      <c r="J426" s="615"/>
      <c r="K426" s="615"/>
      <c r="L426" s="615"/>
      <c r="M426" s="615"/>
      <c r="N426" s="615"/>
      <c r="O426" s="615"/>
      <c r="P426" s="615"/>
      <c r="Q426" s="615"/>
      <c r="R426" s="615"/>
      <c r="S426" s="615"/>
      <c r="T426" s="615"/>
      <c r="U426" s="615"/>
      <c r="V426" s="615"/>
    </row>
    <row r="427" spans="7:22" x14ac:dyDescent="0.2">
      <c r="G427" s="615"/>
      <c r="H427" s="615"/>
      <c r="I427" s="615"/>
      <c r="J427" s="615"/>
      <c r="K427" s="615"/>
      <c r="L427" s="615"/>
      <c r="M427" s="615"/>
      <c r="N427" s="615"/>
      <c r="O427" s="615"/>
      <c r="P427" s="615"/>
      <c r="Q427" s="615"/>
      <c r="R427" s="615"/>
      <c r="S427" s="615"/>
      <c r="T427" s="615"/>
      <c r="U427" s="615"/>
      <c r="V427" s="615"/>
    </row>
    <row r="428" spans="7:22" x14ac:dyDescent="0.2">
      <c r="G428" s="615"/>
      <c r="H428" s="615"/>
      <c r="I428" s="615"/>
      <c r="J428" s="615"/>
      <c r="K428" s="615"/>
      <c r="L428" s="615"/>
      <c r="M428" s="615"/>
      <c r="N428" s="615"/>
      <c r="O428" s="615"/>
      <c r="P428" s="615"/>
      <c r="Q428" s="615"/>
      <c r="R428" s="615"/>
      <c r="S428" s="615"/>
      <c r="T428" s="615"/>
      <c r="U428" s="615"/>
      <c r="V428" s="615"/>
    </row>
    <row r="429" spans="7:22" x14ac:dyDescent="0.2">
      <c r="G429" s="615"/>
      <c r="H429" s="615"/>
      <c r="I429" s="615"/>
      <c r="J429" s="615"/>
      <c r="K429" s="615"/>
      <c r="L429" s="615"/>
      <c r="M429" s="615"/>
      <c r="N429" s="615"/>
      <c r="O429" s="615"/>
      <c r="P429" s="615"/>
      <c r="Q429" s="615"/>
      <c r="R429" s="615"/>
      <c r="S429" s="615"/>
      <c r="T429" s="615"/>
      <c r="U429" s="615"/>
      <c r="V429" s="615"/>
    </row>
    <row r="430" spans="7:22" x14ac:dyDescent="0.2">
      <c r="G430" s="615"/>
      <c r="H430" s="615"/>
      <c r="I430" s="615"/>
      <c r="J430" s="615"/>
      <c r="K430" s="615"/>
      <c r="L430" s="615"/>
      <c r="M430" s="615"/>
      <c r="N430" s="615"/>
      <c r="O430" s="615"/>
      <c r="P430" s="615"/>
      <c r="Q430" s="615"/>
      <c r="R430" s="615"/>
      <c r="S430" s="615"/>
      <c r="T430" s="615"/>
      <c r="U430" s="615"/>
      <c r="V430" s="615"/>
    </row>
    <row r="431" spans="7:22" x14ac:dyDescent="0.2">
      <c r="G431" s="615"/>
      <c r="H431" s="615"/>
      <c r="I431" s="615"/>
      <c r="J431" s="615"/>
      <c r="K431" s="615"/>
      <c r="L431" s="615"/>
      <c r="M431" s="615"/>
      <c r="N431" s="615"/>
      <c r="O431" s="615"/>
      <c r="P431" s="615"/>
      <c r="Q431" s="615"/>
      <c r="R431" s="615"/>
      <c r="S431" s="615"/>
      <c r="T431" s="615"/>
      <c r="U431" s="615"/>
      <c r="V431" s="615"/>
    </row>
    <row r="432" spans="7:22" x14ac:dyDescent="0.2">
      <c r="G432" s="615"/>
      <c r="H432" s="615"/>
      <c r="I432" s="615"/>
      <c r="J432" s="615"/>
      <c r="K432" s="615"/>
      <c r="L432" s="615"/>
      <c r="M432" s="615"/>
      <c r="N432" s="615"/>
      <c r="O432" s="615"/>
      <c r="P432" s="615"/>
      <c r="Q432" s="615"/>
      <c r="R432" s="615"/>
      <c r="S432" s="615"/>
      <c r="T432" s="615"/>
      <c r="U432" s="615"/>
      <c r="V432" s="615"/>
    </row>
    <row r="433" spans="7:22" x14ac:dyDescent="0.2">
      <c r="G433" s="615"/>
      <c r="H433" s="615"/>
      <c r="I433" s="615"/>
      <c r="J433" s="615"/>
      <c r="K433" s="615"/>
      <c r="L433" s="615"/>
      <c r="M433" s="615"/>
      <c r="N433" s="615"/>
      <c r="O433" s="615"/>
      <c r="P433" s="615"/>
      <c r="Q433" s="615"/>
      <c r="R433" s="615"/>
      <c r="S433" s="615"/>
      <c r="T433" s="615"/>
      <c r="U433" s="615"/>
      <c r="V433" s="615"/>
    </row>
    <row r="434" spans="7:22" x14ac:dyDescent="0.2">
      <c r="G434" s="615"/>
      <c r="H434" s="615"/>
      <c r="I434" s="615"/>
      <c r="J434" s="615"/>
      <c r="K434" s="615"/>
      <c r="L434" s="615"/>
      <c r="M434" s="615"/>
      <c r="N434" s="615"/>
      <c r="O434" s="615"/>
      <c r="P434" s="615"/>
      <c r="Q434" s="615"/>
      <c r="R434" s="615"/>
      <c r="S434" s="615"/>
      <c r="T434" s="615"/>
      <c r="U434" s="615"/>
      <c r="V434" s="615"/>
    </row>
    <row r="435" spans="7:22" x14ac:dyDescent="0.2">
      <c r="G435" s="615"/>
      <c r="H435" s="615"/>
      <c r="I435" s="615"/>
      <c r="J435" s="615"/>
      <c r="K435" s="615"/>
      <c r="L435" s="615"/>
      <c r="M435" s="615"/>
      <c r="N435" s="615"/>
      <c r="O435" s="615"/>
      <c r="P435" s="615"/>
      <c r="Q435" s="615"/>
      <c r="R435" s="615"/>
      <c r="S435" s="615"/>
      <c r="T435" s="615"/>
      <c r="U435" s="615"/>
      <c r="V435" s="615"/>
    </row>
    <row r="436" spans="7:22" x14ac:dyDescent="0.2">
      <c r="G436" s="615"/>
      <c r="H436" s="615"/>
      <c r="I436" s="615"/>
      <c r="J436" s="615"/>
      <c r="K436" s="615"/>
      <c r="L436" s="615"/>
      <c r="M436" s="615"/>
      <c r="N436" s="615"/>
      <c r="O436" s="615"/>
      <c r="P436" s="615"/>
      <c r="Q436" s="615"/>
      <c r="R436" s="615"/>
      <c r="S436" s="615"/>
      <c r="T436" s="615"/>
      <c r="U436" s="615"/>
      <c r="V436" s="615"/>
    </row>
    <row r="437" spans="7:22" x14ac:dyDescent="0.2">
      <c r="G437" s="615"/>
      <c r="H437" s="615"/>
      <c r="I437" s="615"/>
      <c r="J437" s="615"/>
      <c r="K437" s="615"/>
      <c r="L437" s="615"/>
      <c r="M437" s="615"/>
      <c r="N437" s="615"/>
      <c r="O437" s="615"/>
      <c r="P437" s="615"/>
      <c r="Q437" s="615"/>
      <c r="R437" s="615"/>
      <c r="S437" s="615"/>
      <c r="T437" s="615"/>
      <c r="U437" s="615"/>
      <c r="V437" s="615"/>
    </row>
    <row r="438" spans="7:22" x14ac:dyDescent="0.2">
      <c r="G438" s="615"/>
      <c r="H438" s="615"/>
      <c r="I438" s="615"/>
      <c r="J438" s="615"/>
      <c r="K438" s="615"/>
      <c r="L438" s="615"/>
      <c r="M438" s="615"/>
      <c r="N438" s="615"/>
      <c r="O438" s="615"/>
      <c r="P438" s="615"/>
      <c r="Q438" s="615"/>
      <c r="R438" s="615"/>
      <c r="S438" s="615"/>
      <c r="T438" s="615"/>
      <c r="U438" s="615"/>
      <c r="V438" s="615"/>
    </row>
    <row r="439" spans="7:22" x14ac:dyDescent="0.2">
      <c r="G439" s="615"/>
      <c r="H439" s="615"/>
      <c r="I439" s="615"/>
      <c r="J439" s="615"/>
      <c r="K439" s="615"/>
      <c r="L439" s="615"/>
      <c r="M439" s="615"/>
      <c r="N439" s="615"/>
      <c r="O439" s="615"/>
      <c r="P439" s="615"/>
      <c r="Q439" s="615"/>
      <c r="R439" s="615"/>
      <c r="S439" s="615"/>
      <c r="T439" s="615"/>
      <c r="U439" s="615"/>
      <c r="V439" s="615"/>
    </row>
    <row r="440" spans="7:22" x14ac:dyDescent="0.2">
      <c r="G440" s="615"/>
      <c r="H440" s="615"/>
      <c r="I440" s="615"/>
      <c r="J440" s="615"/>
      <c r="K440" s="615"/>
      <c r="L440" s="615"/>
      <c r="M440" s="615"/>
      <c r="N440" s="615"/>
      <c r="O440" s="615"/>
      <c r="P440" s="615"/>
      <c r="Q440" s="615"/>
      <c r="R440" s="615"/>
      <c r="S440" s="615"/>
      <c r="T440" s="615"/>
      <c r="U440" s="615"/>
      <c r="V440" s="615"/>
    </row>
    <row r="441" spans="7:22" x14ac:dyDescent="0.2">
      <c r="G441" s="615"/>
      <c r="H441" s="615"/>
      <c r="I441" s="615"/>
      <c r="J441" s="615"/>
      <c r="K441" s="615"/>
      <c r="L441" s="615"/>
      <c r="M441" s="615"/>
      <c r="N441" s="615"/>
      <c r="O441" s="615"/>
      <c r="P441" s="615"/>
      <c r="Q441" s="615"/>
      <c r="R441" s="615"/>
      <c r="S441" s="615"/>
      <c r="T441" s="615"/>
      <c r="U441" s="615"/>
      <c r="V441" s="615"/>
    </row>
    <row r="442" spans="7:22" x14ac:dyDescent="0.2">
      <c r="G442" s="615"/>
      <c r="H442" s="615"/>
      <c r="I442" s="615"/>
      <c r="J442" s="615"/>
      <c r="K442" s="615"/>
      <c r="L442" s="615"/>
      <c r="M442" s="615"/>
      <c r="N442" s="615"/>
      <c r="O442" s="615"/>
      <c r="P442" s="615"/>
      <c r="Q442" s="615"/>
      <c r="R442" s="615"/>
      <c r="S442" s="615"/>
      <c r="T442" s="615"/>
      <c r="U442" s="615"/>
      <c r="V442" s="615"/>
    </row>
    <row r="443" spans="7:22" x14ac:dyDescent="0.2">
      <c r="G443" s="615"/>
      <c r="H443" s="615"/>
      <c r="I443" s="615"/>
      <c r="J443" s="615"/>
      <c r="K443" s="615"/>
      <c r="L443" s="615"/>
      <c r="M443" s="615"/>
      <c r="N443" s="615"/>
      <c r="O443" s="615"/>
      <c r="P443" s="615"/>
      <c r="Q443" s="615"/>
      <c r="R443" s="615"/>
      <c r="S443" s="615"/>
      <c r="T443" s="615"/>
      <c r="U443" s="615"/>
      <c r="V443" s="615"/>
    </row>
    <row r="444" spans="7:22" x14ac:dyDescent="0.2">
      <c r="G444" s="615"/>
      <c r="H444" s="615"/>
      <c r="I444" s="615"/>
      <c r="J444" s="615"/>
      <c r="K444" s="615"/>
      <c r="L444" s="615"/>
      <c r="M444" s="615"/>
      <c r="N444" s="615"/>
      <c r="O444" s="615"/>
      <c r="P444" s="615"/>
      <c r="Q444" s="615"/>
      <c r="R444" s="615"/>
      <c r="S444" s="615"/>
      <c r="T444" s="615"/>
      <c r="U444" s="615"/>
      <c r="V444" s="615"/>
    </row>
    <row r="445" spans="7:22" x14ac:dyDescent="0.2">
      <c r="G445" s="615"/>
      <c r="H445" s="615"/>
      <c r="I445" s="615"/>
      <c r="J445" s="615"/>
      <c r="K445" s="615"/>
      <c r="L445" s="615"/>
      <c r="M445" s="615"/>
      <c r="N445" s="615"/>
      <c r="O445" s="615"/>
      <c r="P445" s="615"/>
      <c r="Q445" s="615"/>
      <c r="R445" s="615"/>
      <c r="S445" s="615"/>
      <c r="T445" s="615"/>
      <c r="U445" s="615"/>
      <c r="V445" s="615"/>
    </row>
    <row r="446" spans="7:22" x14ac:dyDescent="0.2">
      <c r="G446" s="615"/>
      <c r="H446" s="615"/>
      <c r="I446" s="615"/>
      <c r="J446" s="615"/>
      <c r="K446" s="615"/>
      <c r="L446" s="615"/>
      <c r="M446" s="615"/>
      <c r="N446" s="615"/>
      <c r="O446" s="615"/>
      <c r="P446" s="615"/>
      <c r="Q446" s="615"/>
      <c r="R446" s="615"/>
      <c r="S446" s="615"/>
      <c r="T446" s="615"/>
      <c r="U446" s="615"/>
      <c r="V446" s="615"/>
    </row>
    <row r="447" spans="7:22" x14ac:dyDescent="0.2">
      <c r="G447" s="615"/>
      <c r="H447" s="615"/>
      <c r="I447" s="615"/>
      <c r="J447" s="615"/>
      <c r="K447" s="615"/>
      <c r="L447" s="615"/>
      <c r="M447" s="615"/>
      <c r="N447" s="615"/>
      <c r="O447" s="615"/>
      <c r="P447" s="615"/>
      <c r="Q447" s="615"/>
      <c r="R447" s="615"/>
      <c r="S447" s="615"/>
      <c r="T447" s="615"/>
      <c r="U447" s="615"/>
      <c r="V447" s="615"/>
    </row>
    <row r="448" spans="7:22" x14ac:dyDescent="0.2">
      <c r="G448" s="615"/>
      <c r="H448" s="615"/>
      <c r="I448" s="615"/>
      <c r="J448" s="615"/>
      <c r="K448" s="615"/>
      <c r="L448" s="615"/>
      <c r="M448" s="615"/>
      <c r="N448" s="615"/>
      <c r="O448" s="615"/>
      <c r="P448" s="615"/>
      <c r="Q448" s="615"/>
      <c r="R448" s="615"/>
      <c r="S448" s="615"/>
      <c r="T448" s="615"/>
      <c r="U448" s="615"/>
      <c r="V448" s="615"/>
    </row>
    <row r="449" spans="7:22" x14ac:dyDescent="0.2">
      <c r="G449" s="615"/>
      <c r="H449" s="615"/>
      <c r="I449" s="615"/>
      <c r="J449" s="615"/>
      <c r="K449" s="615"/>
      <c r="L449" s="615"/>
      <c r="M449" s="615"/>
      <c r="N449" s="615"/>
      <c r="O449" s="615"/>
      <c r="P449" s="615"/>
      <c r="Q449" s="615"/>
      <c r="R449" s="615"/>
      <c r="S449" s="615"/>
      <c r="T449" s="615"/>
      <c r="U449" s="615"/>
      <c r="V449" s="615"/>
    </row>
    <row r="450" spans="7:22" x14ac:dyDescent="0.2">
      <c r="G450" s="615"/>
      <c r="H450" s="615"/>
      <c r="I450" s="615"/>
      <c r="J450" s="615"/>
      <c r="K450" s="615"/>
      <c r="L450" s="615"/>
      <c r="M450" s="615"/>
      <c r="N450" s="615"/>
      <c r="O450" s="615"/>
      <c r="P450" s="615"/>
      <c r="Q450" s="615"/>
      <c r="R450" s="615"/>
      <c r="S450" s="615"/>
      <c r="T450" s="615"/>
      <c r="U450" s="615"/>
      <c r="V450" s="615"/>
    </row>
    <row r="451" spans="7:22" x14ac:dyDescent="0.2">
      <c r="G451" s="615"/>
      <c r="H451" s="615"/>
      <c r="I451" s="615"/>
      <c r="J451" s="615"/>
      <c r="K451" s="615"/>
      <c r="L451" s="615"/>
      <c r="M451" s="615"/>
      <c r="N451" s="615"/>
      <c r="O451" s="615"/>
      <c r="P451" s="615"/>
      <c r="Q451" s="615"/>
      <c r="R451" s="615"/>
      <c r="S451" s="615"/>
      <c r="T451" s="615"/>
      <c r="U451" s="615"/>
      <c r="V451" s="615"/>
    </row>
    <row r="452" spans="7:22" x14ac:dyDescent="0.2">
      <c r="G452" s="615"/>
      <c r="H452" s="615"/>
      <c r="I452" s="615"/>
      <c r="J452" s="615"/>
      <c r="K452" s="615"/>
      <c r="L452" s="615"/>
      <c r="M452" s="615"/>
      <c r="N452" s="615"/>
      <c r="O452" s="615"/>
      <c r="P452" s="615"/>
      <c r="Q452" s="615"/>
      <c r="R452" s="615"/>
      <c r="S452" s="615"/>
      <c r="T452" s="615"/>
      <c r="U452" s="615"/>
      <c r="V452" s="615"/>
    </row>
    <row r="453" spans="7:22" x14ac:dyDescent="0.2">
      <c r="G453" s="615"/>
      <c r="H453" s="615"/>
      <c r="I453" s="615"/>
      <c r="J453" s="615"/>
      <c r="K453" s="615"/>
      <c r="L453" s="615"/>
      <c r="M453" s="615"/>
      <c r="N453" s="615"/>
      <c r="O453" s="615"/>
      <c r="P453" s="615"/>
      <c r="Q453" s="615"/>
      <c r="R453" s="615"/>
      <c r="S453" s="615"/>
      <c r="T453" s="615"/>
      <c r="U453" s="615"/>
      <c r="V453" s="615"/>
    </row>
    <row r="454" spans="7:22" x14ac:dyDescent="0.2">
      <c r="G454" s="615"/>
      <c r="H454" s="615"/>
      <c r="I454" s="615"/>
      <c r="J454" s="615"/>
      <c r="K454" s="615"/>
      <c r="L454" s="615"/>
      <c r="M454" s="615"/>
      <c r="N454" s="615"/>
      <c r="O454" s="615"/>
      <c r="P454" s="615"/>
      <c r="Q454" s="615"/>
      <c r="R454" s="615"/>
      <c r="S454" s="615"/>
      <c r="T454" s="615"/>
      <c r="U454" s="615"/>
      <c r="V454" s="615"/>
    </row>
    <row r="455" spans="7:22" x14ac:dyDescent="0.2">
      <c r="G455" s="615"/>
      <c r="H455" s="615"/>
      <c r="I455" s="615"/>
      <c r="J455" s="615"/>
      <c r="K455" s="615"/>
      <c r="L455" s="615"/>
      <c r="M455" s="615"/>
      <c r="N455" s="615"/>
      <c r="O455" s="615"/>
      <c r="P455" s="615"/>
      <c r="Q455" s="615"/>
      <c r="R455" s="615"/>
      <c r="S455" s="615"/>
      <c r="T455" s="615"/>
      <c r="U455" s="615"/>
      <c r="V455" s="615"/>
    </row>
    <row r="456" spans="7:22" x14ac:dyDescent="0.2">
      <c r="G456" s="615"/>
      <c r="H456" s="615"/>
      <c r="I456" s="615"/>
      <c r="J456" s="615"/>
      <c r="K456" s="615"/>
      <c r="L456" s="615"/>
      <c r="M456" s="615"/>
      <c r="N456" s="615"/>
      <c r="O456" s="615"/>
      <c r="P456" s="615"/>
      <c r="Q456" s="615"/>
      <c r="R456" s="615"/>
      <c r="S456" s="615"/>
      <c r="T456" s="615"/>
      <c r="U456" s="615"/>
      <c r="V456" s="615"/>
    </row>
    <row r="457" spans="7:22" x14ac:dyDescent="0.2">
      <c r="G457" s="615"/>
      <c r="H457" s="615"/>
      <c r="I457" s="615"/>
      <c r="J457" s="615"/>
      <c r="K457" s="615"/>
      <c r="L457" s="615"/>
      <c r="M457" s="615"/>
      <c r="N457" s="615"/>
      <c r="O457" s="615"/>
      <c r="P457" s="615"/>
      <c r="Q457" s="615"/>
      <c r="R457" s="615"/>
      <c r="S457" s="615"/>
      <c r="T457" s="615"/>
      <c r="U457" s="615"/>
      <c r="V457" s="615"/>
    </row>
    <row r="458" spans="7:22" x14ac:dyDescent="0.2">
      <c r="G458" s="615"/>
      <c r="H458" s="615"/>
      <c r="I458" s="615"/>
      <c r="J458" s="615"/>
      <c r="K458" s="615"/>
      <c r="L458" s="615"/>
      <c r="M458" s="615"/>
      <c r="N458" s="615"/>
      <c r="O458" s="615"/>
      <c r="P458" s="615"/>
      <c r="Q458" s="615"/>
      <c r="R458" s="615"/>
      <c r="S458" s="615"/>
      <c r="T458" s="615"/>
      <c r="U458" s="615"/>
      <c r="V458" s="615"/>
    </row>
    <row r="459" spans="7:22" x14ac:dyDescent="0.2">
      <c r="G459" s="615"/>
      <c r="H459" s="615"/>
      <c r="I459" s="615"/>
      <c r="J459" s="615"/>
      <c r="K459" s="615"/>
      <c r="L459" s="615"/>
      <c r="M459" s="615"/>
      <c r="N459" s="615"/>
      <c r="O459" s="615"/>
      <c r="P459" s="615"/>
      <c r="Q459" s="615"/>
      <c r="R459" s="615"/>
      <c r="S459" s="615"/>
      <c r="T459" s="615"/>
      <c r="U459" s="615"/>
      <c r="V459" s="615"/>
    </row>
    <row r="460" spans="7:22" x14ac:dyDescent="0.2">
      <c r="G460" s="615"/>
      <c r="H460" s="615"/>
      <c r="I460" s="615"/>
      <c r="J460" s="615"/>
      <c r="K460" s="615"/>
      <c r="L460" s="615"/>
      <c r="M460" s="615"/>
      <c r="N460" s="615"/>
      <c r="O460" s="615"/>
      <c r="P460" s="615"/>
      <c r="Q460" s="615"/>
      <c r="R460" s="615"/>
      <c r="S460" s="615"/>
      <c r="T460" s="615"/>
      <c r="U460" s="615"/>
      <c r="V460" s="615"/>
    </row>
    <row r="461" spans="7:22" x14ac:dyDescent="0.2">
      <c r="G461" s="615"/>
      <c r="H461" s="615"/>
      <c r="I461" s="615"/>
      <c r="J461" s="615"/>
      <c r="K461" s="615"/>
      <c r="L461" s="615"/>
      <c r="M461" s="615"/>
      <c r="N461" s="615"/>
      <c r="O461" s="615"/>
      <c r="P461" s="615"/>
      <c r="Q461" s="615"/>
      <c r="R461" s="615"/>
      <c r="S461" s="615"/>
      <c r="T461" s="615"/>
      <c r="U461" s="615"/>
      <c r="V461" s="615"/>
    </row>
    <row r="462" spans="7:22" x14ac:dyDescent="0.2">
      <c r="G462" s="615"/>
      <c r="H462" s="615"/>
      <c r="I462" s="615"/>
      <c r="J462" s="615"/>
      <c r="K462" s="615"/>
      <c r="L462" s="615"/>
      <c r="M462" s="615"/>
      <c r="N462" s="615"/>
      <c r="O462" s="615"/>
      <c r="P462" s="615"/>
      <c r="Q462" s="615"/>
      <c r="R462" s="615"/>
      <c r="S462" s="615"/>
      <c r="T462" s="615"/>
      <c r="U462" s="615"/>
      <c r="V462" s="615"/>
    </row>
    <row r="463" spans="7:22" x14ac:dyDescent="0.2">
      <c r="G463" s="615"/>
      <c r="H463" s="615"/>
      <c r="I463" s="615"/>
      <c r="J463" s="615"/>
      <c r="K463" s="615"/>
      <c r="L463" s="615"/>
      <c r="M463" s="615"/>
      <c r="N463" s="615"/>
      <c r="O463" s="615"/>
      <c r="P463" s="615"/>
      <c r="Q463" s="615"/>
      <c r="R463" s="615"/>
      <c r="S463" s="615"/>
      <c r="T463" s="615"/>
      <c r="U463" s="615"/>
      <c r="V463" s="615"/>
    </row>
    <row r="464" spans="7:22" x14ac:dyDescent="0.2">
      <c r="G464" s="615"/>
      <c r="H464" s="615"/>
      <c r="I464" s="615"/>
      <c r="J464" s="615"/>
      <c r="K464" s="615"/>
      <c r="L464" s="615"/>
      <c r="M464" s="615"/>
      <c r="N464" s="615"/>
      <c r="O464" s="615"/>
      <c r="P464" s="615"/>
      <c r="Q464" s="615"/>
      <c r="R464" s="615"/>
      <c r="S464" s="615"/>
      <c r="T464" s="615"/>
      <c r="U464" s="615"/>
      <c r="V464" s="615"/>
    </row>
    <row r="465" spans="7:22" x14ac:dyDescent="0.2">
      <c r="G465" s="615"/>
      <c r="H465" s="615"/>
      <c r="I465" s="615"/>
      <c r="J465" s="615"/>
      <c r="K465" s="615"/>
      <c r="L465" s="615"/>
      <c r="M465" s="615"/>
      <c r="N465" s="615"/>
      <c r="O465" s="615"/>
      <c r="P465" s="615"/>
      <c r="Q465" s="615"/>
      <c r="R465" s="615"/>
      <c r="S465" s="615"/>
      <c r="T465" s="615"/>
      <c r="U465" s="615"/>
      <c r="V465" s="615"/>
    </row>
    <row r="466" spans="7:22" x14ac:dyDescent="0.2">
      <c r="G466" s="615"/>
      <c r="H466" s="615"/>
      <c r="I466" s="615"/>
      <c r="J466" s="615"/>
      <c r="K466" s="615"/>
      <c r="L466" s="615"/>
      <c r="M466" s="615"/>
      <c r="N466" s="615"/>
      <c r="O466" s="615"/>
      <c r="P466" s="615"/>
      <c r="Q466" s="615"/>
      <c r="R466" s="615"/>
      <c r="S466" s="615"/>
      <c r="T466" s="615"/>
      <c r="U466" s="615"/>
      <c r="V466" s="615"/>
    </row>
    <row r="467" spans="7:22" x14ac:dyDescent="0.2">
      <c r="G467" s="615"/>
      <c r="H467" s="615"/>
      <c r="I467" s="615"/>
      <c r="J467" s="615"/>
      <c r="K467" s="615"/>
      <c r="L467" s="615"/>
      <c r="M467" s="615"/>
      <c r="N467" s="615"/>
      <c r="O467" s="615"/>
      <c r="P467" s="615"/>
      <c r="Q467" s="615"/>
      <c r="R467" s="615"/>
      <c r="S467" s="615"/>
      <c r="T467" s="615"/>
      <c r="U467" s="615"/>
      <c r="V467" s="615"/>
    </row>
    <row r="468" spans="7:22" x14ac:dyDescent="0.2">
      <c r="G468" s="615"/>
      <c r="H468" s="615"/>
      <c r="I468" s="615"/>
      <c r="J468" s="615"/>
      <c r="K468" s="615"/>
      <c r="L468" s="615"/>
      <c r="M468" s="615"/>
      <c r="N468" s="615"/>
      <c r="O468" s="615"/>
      <c r="P468" s="615"/>
      <c r="Q468" s="615"/>
      <c r="R468" s="615"/>
      <c r="S468" s="615"/>
      <c r="T468" s="615"/>
      <c r="U468" s="615"/>
      <c r="V468" s="615"/>
    </row>
    <row r="469" spans="7:22" x14ac:dyDescent="0.2">
      <c r="G469" s="615"/>
      <c r="H469" s="615"/>
      <c r="I469" s="615"/>
      <c r="J469" s="615"/>
      <c r="K469" s="615"/>
      <c r="L469" s="615"/>
      <c r="M469" s="615"/>
      <c r="N469" s="615"/>
      <c r="O469" s="615"/>
      <c r="P469" s="615"/>
      <c r="Q469" s="615"/>
      <c r="R469" s="615"/>
      <c r="S469" s="615"/>
      <c r="T469" s="615"/>
      <c r="U469" s="615"/>
      <c r="V469" s="615"/>
    </row>
    <row r="470" spans="7:22" x14ac:dyDescent="0.2">
      <c r="G470" s="615"/>
      <c r="H470" s="615"/>
      <c r="I470" s="615"/>
      <c r="J470" s="615"/>
      <c r="K470" s="615"/>
      <c r="L470" s="615"/>
      <c r="M470" s="615"/>
      <c r="N470" s="615"/>
      <c r="O470" s="615"/>
      <c r="P470" s="615"/>
      <c r="Q470" s="615"/>
      <c r="R470" s="615"/>
      <c r="S470" s="615"/>
      <c r="T470" s="615"/>
      <c r="U470" s="615"/>
      <c r="V470" s="615"/>
    </row>
    <row r="471" spans="7:22" x14ac:dyDescent="0.2">
      <c r="G471" s="615"/>
      <c r="H471" s="615"/>
      <c r="I471" s="615"/>
      <c r="J471" s="615"/>
      <c r="K471" s="615"/>
      <c r="L471" s="615"/>
      <c r="M471" s="615"/>
      <c r="N471" s="615"/>
      <c r="O471" s="615"/>
      <c r="P471" s="615"/>
      <c r="Q471" s="615"/>
      <c r="R471" s="615"/>
      <c r="S471" s="615"/>
      <c r="T471" s="615"/>
      <c r="U471" s="615"/>
      <c r="V471" s="615"/>
    </row>
    <row r="472" spans="7:22" x14ac:dyDescent="0.2">
      <c r="G472" s="615"/>
      <c r="H472" s="615"/>
      <c r="I472" s="615"/>
      <c r="J472" s="615"/>
      <c r="K472" s="615"/>
      <c r="L472" s="615"/>
      <c r="M472" s="615"/>
      <c r="N472" s="615"/>
      <c r="O472" s="615"/>
      <c r="P472" s="615"/>
      <c r="Q472" s="615"/>
      <c r="R472" s="615"/>
      <c r="S472" s="615"/>
      <c r="T472" s="615"/>
      <c r="U472" s="615"/>
      <c r="V472" s="615"/>
    </row>
    <row r="473" spans="7:22" x14ac:dyDescent="0.2">
      <c r="G473" s="615"/>
      <c r="H473" s="615"/>
      <c r="I473" s="615"/>
      <c r="J473" s="615"/>
      <c r="K473" s="615"/>
      <c r="L473" s="615"/>
      <c r="M473" s="615"/>
      <c r="N473" s="615"/>
      <c r="O473" s="615"/>
      <c r="P473" s="615"/>
      <c r="Q473" s="615"/>
      <c r="R473" s="615"/>
      <c r="S473" s="615"/>
      <c r="T473" s="615"/>
      <c r="U473" s="615"/>
      <c r="V473" s="615"/>
    </row>
    <row r="474" spans="7:22" x14ac:dyDescent="0.2">
      <c r="G474" s="615"/>
      <c r="H474" s="615"/>
      <c r="I474" s="615"/>
      <c r="J474" s="615"/>
      <c r="K474" s="615"/>
      <c r="L474" s="615"/>
      <c r="M474" s="615"/>
      <c r="N474" s="615"/>
      <c r="O474" s="615"/>
      <c r="P474" s="615"/>
      <c r="Q474" s="615"/>
      <c r="R474" s="615"/>
      <c r="S474" s="615"/>
      <c r="T474" s="615"/>
      <c r="U474" s="615"/>
      <c r="V474" s="615"/>
    </row>
    <row r="475" spans="7:22" x14ac:dyDescent="0.2">
      <c r="G475" s="615"/>
      <c r="H475" s="615"/>
      <c r="I475" s="615"/>
      <c r="J475" s="615"/>
      <c r="K475" s="615"/>
      <c r="L475" s="615"/>
      <c r="M475" s="615"/>
      <c r="N475" s="615"/>
      <c r="O475" s="615"/>
      <c r="P475" s="615"/>
      <c r="Q475" s="615"/>
      <c r="R475" s="615"/>
      <c r="S475" s="615"/>
      <c r="T475" s="615"/>
      <c r="U475" s="615"/>
      <c r="V475" s="615"/>
    </row>
    <row r="476" spans="7:22" x14ac:dyDescent="0.2">
      <c r="G476" s="615"/>
      <c r="H476" s="615"/>
      <c r="I476" s="615"/>
      <c r="J476" s="615"/>
      <c r="K476" s="615"/>
      <c r="L476" s="615"/>
      <c r="M476" s="615"/>
      <c r="N476" s="615"/>
      <c r="O476" s="615"/>
      <c r="P476" s="615"/>
      <c r="Q476" s="615"/>
      <c r="R476" s="615"/>
      <c r="S476" s="615"/>
      <c r="T476" s="615"/>
      <c r="U476" s="615"/>
      <c r="V476" s="615"/>
    </row>
    <row r="477" spans="7:22" x14ac:dyDescent="0.2">
      <c r="G477" s="615"/>
      <c r="H477" s="615"/>
      <c r="I477" s="615"/>
      <c r="J477" s="615"/>
      <c r="K477" s="615"/>
      <c r="L477" s="615"/>
      <c r="M477" s="615"/>
      <c r="N477" s="615"/>
      <c r="O477" s="615"/>
      <c r="P477" s="615"/>
      <c r="Q477" s="615"/>
      <c r="R477" s="615"/>
      <c r="S477" s="615"/>
      <c r="T477" s="615"/>
      <c r="U477" s="615"/>
      <c r="V477" s="615"/>
    </row>
    <row r="478" spans="7:22" x14ac:dyDescent="0.2">
      <c r="G478" s="615"/>
      <c r="H478" s="615"/>
      <c r="I478" s="615"/>
      <c r="J478" s="615"/>
      <c r="K478" s="615"/>
      <c r="L478" s="615"/>
      <c r="M478" s="615"/>
      <c r="N478" s="615"/>
      <c r="O478" s="615"/>
      <c r="P478" s="615"/>
      <c r="Q478" s="615"/>
      <c r="R478" s="615"/>
      <c r="S478" s="615"/>
      <c r="T478" s="615"/>
      <c r="U478" s="615"/>
      <c r="V478" s="615"/>
    </row>
    <row r="479" spans="7:22" x14ac:dyDescent="0.2">
      <c r="G479" s="615"/>
      <c r="H479" s="615"/>
      <c r="I479" s="615"/>
      <c r="J479" s="615"/>
      <c r="K479" s="615"/>
      <c r="L479" s="615"/>
      <c r="M479" s="615"/>
      <c r="N479" s="615"/>
      <c r="O479" s="615"/>
      <c r="P479" s="615"/>
      <c r="Q479" s="615"/>
      <c r="R479" s="615"/>
      <c r="S479" s="615"/>
      <c r="T479" s="615"/>
      <c r="U479" s="615"/>
      <c r="V479" s="615"/>
    </row>
    <row r="480" spans="7:22" x14ac:dyDescent="0.2">
      <c r="G480" s="615"/>
      <c r="H480" s="615"/>
      <c r="I480" s="615"/>
      <c r="J480" s="615"/>
      <c r="K480" s="615"/>
      <c r="L480" s="615"/>
      <c r="M480" s="615"/>
      <c r="N480" s="615"/>
      <c r="O480" s="615"/>
      <c r="P480" s="615"/>
      <c r="Q480" s="615"/>
      <c r="R480" s="615"/>
      <c r="S480" s="615"/>
      <c r="T480" s="615"/>
      <c r="U480" s="615"/>
      <c r="V480" s="615"/>
    </row>
    <row r="481" spans="7:22" x14ac:dyDescent="0.2">
      <c r="G481" s="615"/>
      <c r="H481" s="615"/>
      <c r="I481" s="615"/>
      <c r="J481" s="615"/>
      <c r="K481" s="615"/>
      <c r="L481" s="615"/>
      <c r="M481" s="615"/>
      <c r="N481" s="615"/>
      <c r="O481" s="615"/>
      <c r="P481" s="615"/>
      <c r="Q481" s="615"/>
      <c r="R481" s="615"/>
      <c r="S481" s="615"/>
      <c r="T481" s="615"/>
      <c r="U481" s="615"/>
      <c r="V481" s="615"/>
    </row>
    <row r="482" spans="7:22" x14ac:dyDescent="0.2">
      <c r="G482" s="615"/>
      <c r="H482" s="615"/>
      <c r="I482" s="615"/>
      <c r="J482" s="615"/>
      <c r="K482" s="615"/>
      <c r="L482" s="615"/>
      <c r="M482" s="615"/>
      <c r="N482" s="615"/>
      <c r="O482" s="615"/>
      <c r="P482" s="615"/>
      <c r="Q482" s="615"/>
      <c r="R482" s="615"/>
      <c r="S482" s="615"/>
      <c r="T482" s="615"/>
      <c r="U482" s="615"/>
      <c r="V482" s="615"/>
    </row>
    <row r="483" spans="7:22" x14ac:dyDescent="0.2">
      <c r="G483" s="615"/>
      <c r="H483" s="615"/>
      <c r="I483" s="615"/>
      <c r="J483" s="615"/>
      <c r="K483" s="615"/>
      <c r="L483" s="615"/>
      <c r="M483" s="615"/>
      <c r="N483" s="615"/>
      <c r="O483" s="615"/>
      <c r="P483" s="615"/>
      <c r="Q483" s="615"/>
      <c r="R483" s="615"/>
      <c r="S483" s="615"/>
      <c r="T483" s="615"/>
      <c r="U483" s="615"/>
      <c r="V483" s="615"/>
    </row>
    <row r="484" spans="7:22" x14ac:dyDescent="0.2">
      <c r="G484" s="615"/>
      <c r="H484" s="615"/>
      <c r="I484" s="615"/>
      <c r="J484" s="615"/>
      <c r="K484" s="615"/>
      <c r="L484" s="615"/>
      <c r="M484" s="615"/>
      <c r="N484" s="615"/>
      <c r="O484" s="615"/>
      <c r="P484" s="615"/>
      <c r="Q484" s="615"/>
      <c r="R484" s="615"/>
      <c r="S484" s="615"/>
      <c r="T484" s="615"/>
      <c r="U484" s="615"/>
      <c r="V484" s="615"/>
    </row>
    <row r="485" spans="7:22" x14ac:dyDescent="0.2">
      <c r="G485" s="615"/>
      <c r="H485" s="615"/>
      <c r="I485" s="615"/>
      <c r="J485" s="615"/>
      <c r="K485" s="615"/>
      <c r="L485" s="615"/>
      <c r="M485" s="615"/>
      <c r="N485" s="615"/>
      <c r="O485" s="615"/>
      <c r="P485" s="615"/>
      <c r="Q485" s="615"/>
      <c r="R485" s="615"/>
      <c r="S485" s="615"/>
      <c r="T485" s="615"/>
      <c r="U485" s="615"/>
      <c r="V485" s="615"/>
    </row>
    <row r="486" spans="7:22" x14ac:dyDescent="0.2">
      <c r="G486" s="615"/>
      <c r="H486" s="615"/>
      <c r="I486" s="615"/>
      <c r="J486" s="615"/>
      <c r="K486" s="615"/>
      <c r="L486" s="615"/>
      <c r="M486" s="615"/>
      <c r="N486" s="615"/>
      <c r="O486" s="615"/>
      <c r="P486" s="615"/>
      <c r="Q486" s="615"/>
      <c r="R486" s="615"/>
      <c r="S486" s="615"/>
      <c r="T486" s="615"/>
      <c r="U486" s="615"/>
      <c r="V486" s="615"/>
    </row>
    <row r="487" spans="7:22" x14ac:dyDescent="0.2">
      <c r="G487" s="615"/>
      <c r="H487" s="615"/>
      <c r="I487" s="615"/>
      <c r="J487" s="615"/>
      <c r="K487" s="615"/>
      <c r="L487" s="615"/>
      <c r="M487" s="615"/>
      <c r="N487" s="615"/>
      <c r="O487" s="615"/>
      <c r="P487" s="615"/>
      <c r="Q487" s="615"/>
      <c r="R487" s="615"/>
      <c r="S487" s="615"/>
      <c r="T487" s="615"/>
      <c r="U487" s="615"/>
      <c r="V487" s="615"/>
    </row>
    <row r="488" spans="7:22" x14ac:dyDescent="0.2">
      <c r="G488" s="615"/>
      <c r="H488" s="615"/>
      <c r="I488" s="615"/>
      <c r="J488" s="615"/>
      <c r="K488" s="615"/>
      <c r="L488" s="615"/>
      <c r="M488" s="615"/>
      <c r="N488" s="615"/>
      <c r="O488" s="615"/>
      <c r="P488" s="615"/>
      <c r="Q488" s="615"/>
      <c r="R488" s="615"/>
      <c r="S488" s="615"/>
      <c r="T488" s="615"/>
      <c r="U488" s="615"/>
      <c r="V488" s="615"/>
    </row>
    <row r="489" spans="7:22" x14ac:dyDescent="0.2">
      <c r="G489" s="615"/>
      <c r="H489" s="615"/>
      <c r="I489" s="615"/>
      <c r="J489" s="615"/>
      <c r="K489" s="615"/>
      <c r="L489" s="615"/>
      <c r="M489" s="615"/>
      <c r="N489" s="615"/>
      <c r="O489" s="615"/>
      <c r="P489" s="615"/>
      <c r="Q489" s="615"/>
      <c r="R489" s="615"/>
      <c r="S489" s="615"/>
      <c r="T489" s="615"/>
      <c r="U489" s="615"/>
      <c r="V489" s="615"/>
    </row>
    <row r="490" spans="7:22" x14ac:dyDescent="0.2">
      <c r="G490" s="615"/>
      <c r="H490" s="615"/>
      <c r="I490" s="615"/>
      <c r="J490" s="615"/>
      <c r="K490" s="615"/>
      <c r="L490" s="615"/>
      <c r="M490" s="615"/>
      <c r="N490" s="615"/>
      <c r="O490" s="615"/>
      <c r="P490" s="615"/>
      <c r="Q490" s="615"/>
      <c r="R490" s="615"/>
      <c r="S490" s="615"/>
      <c r="T490" s="615"/>
      <c r="U490" s="615"/>
      <c r="V490" s="615"/>
    </row>
    <row r="491" spans="7:22" x14ac:dyDescent="0.2">
      <c r="G491" s="615"/>
      <c r="H491" s="615"/>
      <c r="I491" s="615"/>
      <c r="J491" s="615"/>
      <c r="K491" s="615"/>
      <c r="L491" s="615"/>
      <c r="M491" s="615"/>
      <c r="N491" s="615"/>
      <c r="O491" s="615"/>
      <c r="P491" s="615"/>
      <c r="Q491" s="615"/>
      <c r="R491" s="615"/>
      <c r="S491" s="615"/>
      <c r="T491" s="615"/>
      <c r="U491" s="615"/>
      <c r="V491" s="615"/>
    </row>
    <row r="492" spans="7:22" x14ac:dyDescent="0.2">
      <c r="G492" s="615"/>
      <c r="H492" s="615"/>
      <c r="I492" s="615"/>
      <c r="J492" s="615"/>
      <c r="K492" s="615"/>
      <c r="L492" s="615"/>
      <c r="M492" s="615"/>
      <c r="N492" s="615"/>
      <c r="O492" s="615"/>
      <c r="P492" s="615"/>
      <c r="Q492" s="615"/>
      <c r="R492" s="615"/>
      <c r="S492" s="615"/>
      <c r="T492" s="615"/>
      <c r="U492" s="615"/>
      <c r="V492" s="615"/>
    </row>
    <row r="493" spans="7:22" x14ac:dyDescent="0.2">
      <c r="G493" s="615"/>
      <c r="H493" s="615"/>
      <c r="I493" s="615"/>
      <c r="J493" s="615"/>
      <c r="K493" s="615"/>
      <c r="L493" s="615"/>
      <c r="M493" s="615"/>
      <c r="N493" s="615"/>
      <c r="O493" s="615"/>
      <c r="P493" s="615"/>
      <c r="Q493" s="615"/>
      <c r="R493" s="615"/>
      <c r="S493" s="615"/>
      <c r="T493" s="615"/>
      <c r="U493" s="615"/>
      <c r="V493" s="615"/>
    </row>
    <row r="494" spans="7:22" x14ac:dyDescent="0.2">
      <c r="G494" s="615"/>
      <c r="H494" s="615"/>
      <c r="I494" s="615"/>
      <c r="J494" s="615"/>
      <c r="K494" s="615"/>
      <c r="L494" s="615"/>
      <c r="M494" s="615"/>
      <c r="N494" s="615"/>
      <c r="O494" s="615"/>
      <c r="P494" s="615"/>
      <c r="Q494" s="615"/>
      <c r="R494" s="615"/>
      <c r="S494" s="615"/>
      <c r="T494" s="615"/>
      <c r="U494" s="615"/>
      <c r="V494" s="615"/>
    </row>
    <row r="495" spans="7:22" x14ac:dyDescent="0.2">
      <c r="G495" s="615"/>
      <c r="H495" s="615"/>
      <c r="I495" s="615"/>
      <c r="J495" s="615"/>
      <c r="K495" s="615"/>
      <c r="L495" s="615"/>
      <c r="M495" s="615"/>
      <c r="N495" s="615"/>
      <c r="O495" s="615"/>
      <c r="P495" s="615"/>
      <c r="Q495" s="615"/>
      <c r="R495" s="615"/>
      <c r="S495" s="615"/>
      <c r="T495" s="615"/>
      <c r="U495" s="615"/>
      <c r="V495" s="615"/>
    </row>
    <row r="496" spans="7:22" x14ac:dyDescent="0.2">
      <c r="G496" s="615"/>
      <c r="H496" s="615"/>
      <c r="I496" s="615"/>
      <c r="J496" s="615"/>
      <c r="K496" s="615"/>
      <c r="L496" s="615"/>
      <c r="M496" s="615"/>
      <c r="N496" s="615"/>
      <c r="O496" s="615"/>
      <c r="P496" s="615"/>
      <c r="Q496" s="615"/>
      <c r="R496" s="615"/>
      <c r="S496" s="615"/>
      <c r="T496" s="615"/>
      <c r="U496" s="615"/>
      <c r="V496" s="615"/>
    </row>
    <row r="497" spans="7:22" x14ac:dyDescent="0.2">
      <c r="G497" s="615"/>
      <c r="H497" s="615"/>
      <c r="I497" s="615"/>
      <c r="J497" s="615"/>
      <c r="K497" s="615"/>
      <c r="L497" s="615"/>
      <c r="M497" s="615"/>
      <c r="N497" s="615"/>
      <c r="O497" s="615"/>
      <c r="P497" s="615"/>
      <c r="Q497" s="615"/>
      <c r="R497" s="615"/>
      <c r="S497" s="615"/>
      <c r="T497" s="615"/>
      <c r="U497" s="615"/>
      <c r="V497" s="615"/>
    </row>
    <row r="498" spans="7:22" x14ac:dyDescent="0.2">
      <c r="G498" s="615"/>
      <c r="H498" s="615"/>
      <c r="I498" s="615"/>
      <c r="J498" s="615"/>
      <c r="K498" s="615"/>
      <c r="L498" s="615"/>
      <c r="M498" s="615"/>
      <c r="N498" s="615"/>
      <c r="O498" s="615"/>
      <c r="P498" s="615"/>
      <c r="Q498" s="615"/>
      <c r="R498" s="615"/>
      <c r="S498" s="615"/>
      <c r="T498" s="615"/>
      <c r="U498" s="615"/>
      <c r="V498" s="615"/>
    </row>
    <row r="499" spans="7:22" x14ac:dyDescent="0.2">
      <c r="G499" s="615"/>
      <c r="H499" s="615"/>
      <c r="I499" s="615"/>
      <c r="J499" s="615"/>
      <c r="K499" s="615"/>
      <c r="L499" s="615"/>
      <c r="M499" s="615"/>
      <c r="N499" s="615"/>
      <c r="O499" s="615"/>
      <c r="P499" s="615"/>
      <c r="Q499" s="615"/>
      <c r="R499" s="615"/>
      <c r="S499" s="615"/>
      <c r="T499" s="615"/>
      <c r="U499" s="615"/>
      <c r="V499" s="615"/>
    </row>
    <row r="500" spans="7:22" x14ac:dyDescent="0.2">
      <c r="G500" s="615"/>
      <c r="H500" s="615"/>
      <c r="I500" s="615"/>
      <c r="J500" s="615"/>
      <c r="K500" s="615"/>
      <c r="L500" s="615"/>
      <c r="M500" s="615"/>
      <c r="N500" s="615"/>
      <c r="O500" s="615"/>
      <c r="P500" s="615"/>
      <c r="Q500" s="615"/>
      <c r="R500" s="615"/>
      <c r="S500" s="615"/>
      <c r="T500" s="615"/>
      <c r="U500" s="615"/>
      <c r="V500" s="615"/>
    </row>
    <row r="501" spans="7:22" x14ac:dyDescent="0.2">
      <c r="G501" s="615"/>
      <c r="H501" s="615"/>
      <c r="I501" s="615"/>
      <c r="J501" s="615"/>
      <c r="K501" s="615"/>
      <c r="L501" s="615"/>
      <c r="M501" s="615"/>
      <c r="N501" s="615"/>
      <c r="O501" s="615"/>
      <c r="P501" s="615"/>
      <c r="Q501" s="615"/>
      <c r="R501" s="615"/>
      <c r="S501" s="615"/>
      <c r="T501" s="615"/>
      <c r="U501" s="615"/>
      <c r="V501" s="615"/>
    </row>
    <row r="502" spans="7:22" x14ac:dyDescent="0.2">
      <c r="G502" s="615"/>
      <c r="H502" s="615"/>
      <c r="I502" s="615"/>
      <c r="J502" s="615"/>
      <c r="K502" s="615"/>
      <c r="L502" s="615"/>
      <c r="M502" s="615"/>
      <c r="N502" s="615"/>
      <c r="O502" s="615"/>
      <c r="P502" s="615"/>
      <c r="Q502" s="615"/>
      <c r="R502" s="615"/>
      <c r="S502" s="615"/>
      <c r="T502" s="615"/>
      <c r="U502" s="615"/>
      <c r="V502" s="615"/>
    </row>
    <row r="503" spans="7:22" x14ac:dyDescent="0.2">
      <c r="G503" s="615"/>
      <c r="H503" s="615"/>
      <c r="I503" s="615"/>
      <c r="J503" s="615"/>
      <c r="K503" s="615"/>
      <c r="L503" s="615"/>
      <c r="M503" s="615"/>
      <c r="N503" s="615"/>
      <c r="O503" s="615"/>
      <c r="P503" s="615"/>
      <c r="Q503" s="615"/>
      <c r="R503" s="615"/>
      <c r="S503" s="615"/>
      <c r="T503" s="615"/>
      <c r="U503" s="615"/>
      <c r="V503" s="615"/>
    </row>
    <row r="504" spans="7:22" x14ac:dyDescent="0.2">
      <c r="G504" s="615"/>
      <c r="H504" s="615"/>
      <c r="I504" s="615"/>
      <c r="J504" s="615"/>
      <c r="K504" s="615"/>
      <c r="L504" s="615"/>
      <c r="M504" s="615"/>
      <c r="N504" s="615"/>
      <c r="O504" s="615"/>
      <c r="P504" s="615"/>
      <c r="Q504" s="615"/>
      <c r="R504" s="615"/>
      <c r="S504" s="615"/>
      <c r="T504" s="615"/>
      <c r="U504" s="615"/>
      <c r="V504" s="615"/>
    </row>
    <row r="505" spans="7:22" x14ac:dyDescent="0.2">
      <c r="G505" s="615"/>
      <c r="H505" s="615"/>
      <c r="I505" s="615"/>
      <c r="J505" s="615"/>
      <c r="K505" s="615"/>
      <c r="L505" s="615"/>
      <c r="M505" s="615"/>
      <c r="N505" s="615"/>
      <c r="O505" s="615"/>
      <c r="P505" s="615"/>
      <c r="Q505" s="615"/>
      <c r="R505" s="615"/>
      <c r="S505" s="615"/>
      <c r="T505" s="615"/>
      <c r="U505" s="615"/>
      <c r="V505" s="615"/>
    </row>
    <row r="506" spans="7:22" x14ac:dyDescent="0.2">
      <c r="G506" s="615"/>
      <c r="H506" s="615"/>
      <c r="I506" s="615"/>
      <c r="J506" s="615"/>
      <c r="K506" s="615"/>
      <c r="L506" s="615"/>
      <c r="M506" s="615"/>
      <c r="N506" s="615"/>
      <c r="O506" s="615"/>
      <c r="P506" s="615"/>
      <c r="Q506" s="615"/>
      <c r="R506" s="615"/>
      <c r="S506" s="615"/>
      <c r="T506" s="615"/>
      <c r="U506" s="615"/>
      <c r="V506" s="615"/>
    </row>
    <row r="507" spans="7:22" x14ac:dyDescent="0.2">
      <c r="G507" s="615"/>
      <c r="H507" s="615"/>
      <c r="I507" s="615"/>
      <c r="J507" s="615"/>
      <c r="K507" s="615"/>
      <c r="L507" s="615"/>
      <c r="M507" s="615"/>
      <c r="N507" s="615"/>
      <c r="O507" s="615"/>
      <c r="P507" s="615"/>
      <c r="Q507" s="615"/>
      <c r="R507" s="615"/>
      <c r="S507" s="615"/>
      <c r="T507" s="615"/>
      <c r="U507" s="615"/>
      <c r="V507" s="615"/>
    </row>
    <row r="508" spans="7:22" x14ac:dyDescent="0.2">
      <c r="G508" s="615"/>
      <c r="H508" s="615"/>
      <c r="I508" s="615"/>
      <c r="J508" s="615"/>
      <c r="K508" s="615"/>
      <c r="L508" s="615"/>
      <c r="M508" s="615"/>
      <c r="N508" s="615"/>
      <c r="O508" s="615"/>
      <c r="P508" s="615"/>
      <c r="Q508" s="615"/>
      <c r="R508" s="615"/>
      <c r="S508" s="615"/>
      <c r="T508" s="615"/>
      <c r="U508" s="615"/>
      <c r="V508" s="615"/>
    </row>
    <row r="509" spans="7:22" x14ac:dyDescent="0.2">
      <c r="G509" s="615"/>
      <c r="H509" s="615"/>
      <c r="I509" s="615"/>
      <c r="J509" s="615"/>
      <c r="K509" s="615"/>
      <c r="L509" s="615"/>
      <c r="M509" s="615"/>
      <c r="N509" s="615"/>
      <c r="O509" s="615"/>
      <c r="P509" s="615"/>
      <c r="Q509" s="615"/>
      <c r="R509" s="615"/>
      <c r="S509" s="615"/>
      <c r="T509" s="615"/>
      <c r="U509" s="615"/>
      <c r="V509" s="615"/>
    </row>
    <row r="510" spans="7:22" x14ac:dyDescent="0.2">
      <c r="G510" s="615"/>
      <c r="H510" s="615"/>
      <c r="I510" s="615"/>
      <c r="J510" s="615"/>
      <c r="K510" s="615"/>
      <c r="L510" s="615"/>
      <c r="M510" s="615"/>
      <c r="N510" s="615"/>
      <c r="O510" s="615"/>
      <c r="P510" s="615"/>
      <c r="Q510" s="615"/>
      <c r="R510" s="615"/>
      <c r="S510" s="615"/>
      <c r="T510" s="615"/>
      <c r="U510" s="615"/>
      <c r="V510" s="615"/>
    </row>
    <row r="511" spans="7:22" x14ac:dyDescent="0.2">
      <c r="G511" s="615"/>
      <c r="H511" s="615"/>
      <c r="I511" s="615"/>
      <c r="J511" s="615"/>
      <c r="K511" s="615"/>
      <c r="L511" s="615"/>
      <c r="M511" s="615"/>
      <c r="N511" s="615"/>
      <c r="O511" s="615"/>
      <c r="P511" s="615"/>
      <c r="Q511" s="615"/>
      <c r="R511" s="615"/>
      <c r="S511" s="615"/>
      <c r="T511" s="615"/>
      <c r="U511" s="615"/>
      <c r="V511" s="615"/>
    </row>
    <row r="512" spans="7:22" x14ac:dyDescent="0.2">
      <c r="G512" s="615"/>
      <c r="H512" s="615"/>
      <c r="I512" s="615"/>
      <c r="J512" s="615"/>
      <c r="K512" s="615"/>
      <c r="L512" s="615"/>
      <c r="M512" s="615"/>
      <c r="N512" s="615"/>
      <c r="O512" s="615"/>
      <c r="P512" s="615"/>
      <c r="Q512" s="615"/>
      <c r="R512" s="615"/>
      <c r="S512" s="615"/>
      <c r="T512" s="615"/>
      <c r="U512" s="615"/>
      <c r="V512" s="615"/>
    </row>
    <row r="513" spans="7:22" x14ac:dyDescent="0.2">
      <c r="G513" s="615"/>
      <c r="H513" s="615"/>
      <c r="I513" s="615"/>
      <c r="J513" s="615"/>
      <c r="K513" s="615"/>
      <c r="L513" s="615"/>
      <c r="M513" s="615"/>
      <c r="N513" s="615"/>
      <c r="O513" s="615"/>
      <c r="P513" s="615"/>
      <c r="Q513" s="615"/>
      <c r="R513" s="615"/>
      <c r="S513" s="615"/>
      <c r="T513" s="615"/>
      <c r="U513" s="615"/>
      <c r="V513" s="615"/>
    </row>
    <row r="514" spans="7:22" x14ac:dyDescent="0.2">
      <c r="G514" s="615"/>
      <c r="H514" s="615"/>
      <c r="I514" s="615"/>
      <c r="J514" s="615"/>
      <c r="K514" s="615"/>
      <c r="L514" s="615"/>
      <c r="M514" s="615"/>
      <c r="N514" s="615"/>
      <c r="O514" s="615"/>
      <c r="P514" s="615"/>
      <c r="Q514" s="615"/>
      <c r="R514" s="615"/>
      <c r="S514" s="615"/>
      <c r="T514" s="615"/>
      <c r="U514" s="615"/>
      <c r="V514" s="615"/>
    </row>
    <row r="515" spans="7:22" x14ac:dyDescent="0.2">
      <c r="G515" s="615"/>
      <c r="H515" s="615"/>
      <c r="I515" s="615"/>
      <c r="J515" s="615"/>
      <c r="K515" s="615"/>
      <c r="L515" s="615"/>
      <c r="M515" s="615"/>
      <c r="N515" s="615"/>
      <c r="O515" s="615"/>
      <c r="P515" s="615"/>
      <c r="Q515" s="615"/>
      <c r="R515" s="615"/>
      <c r="S515" s="615"/>
      <c r="T515" s="615"/>
      <c r="U515" s="615"/>
      <c r="V515" s="615"/>
    </row>
    <row r="516" spans="7:22" x14ac:dyDescent="0.2">
      <c r="G516" s="615"/>
      <c r="H516" s="615"/>
      <c r="I516" s="615"/>
      <c r="J516" s="615"/>
      <c r="K516" s="615"/>
      <c r="L516" s="615"/>
      <c r="M516" s="615"/>
      <c r="N516" s="615"/>
      <c r="O516" s="615"/>
      <c r="P516" s="615"/>
      <c r="Q516" s="615"/>
      <c r="R516" s="615"/>
      <c r="S516" s="615"/>
      <c r="T516" s="615"/>
      <c r="U516" s="615"/>
      <c r="V516" s="615"/>
    </row>
    <row r="517" spans="7:22" x14ac:dyDescent="0.2">
      <c r="G517" s="615"/>
      <c r="H517" s="615"/>
      <c r="I517" s="615"/>
      <c r="J517" s="615"/>
      <c r="K517" s="615"/>
      <c r="L517" s="615"/>
      <c r="M517" s="615"/>
      <c r="N517" s="615"/>
      <c r="O517" s="615"/>
      <c r="P517" s="615"/>
      <c r="Q517" s="615"/>
      <c r="R517" s="615"/>
      <c r="S517" s="615"/>
      <c r="T517" s="615"/>
      <c r="U517" s="615"/>
      <c r="V517" s="615"/>
    </row>
    <row r="518" spans="7:22" x14ac:dyDescent="0.2">
      <c r="G518" s="615"/>
      <c r="H518" s="615"/>
      <c r="I518" s="615"/>
      <c r="J518" s="615"/>
      <c r="K518" s="615"/>
      <c r="L518" s="615"/>
      <c r="M518" s="615"/>
      <c r="N518" s="615"/>
      <c r="O518" s="615"/>
      <c r="P518" s="615"/>
      <c r="Q518" s="615"/>
      <c r="R518" s="615"/>
      <c r="S518" s="615"/>
      <c r="T518" s="615"/>
      <c r="U518" s="615"/>
      <c r="V518" s="615"/>
    </row>
    <row r="519" spans="7:22" x14ac:dyDescent="0.2">
      <c r="G519" s="615"/>
      <c r="H519" s="615"/>
      <c r="I519" s="615"/>
      <c r="J519" s="615"/>
      <c r="K519" s="615"/>
      <c r="L519" s="615"/>
      <c r="M519" s="615"/>
      <c r="N519" s="615"/>
      <c r="O519" s="615"/>
      <c r="P519" s="615"/>
      <c r="Q519" s="615"/>
      <c r="R519" s="615"/>
      <c r="S519" s="615"/>
      <c r="T519" s="615"/>
      <c r="U519" s="615"/>
      <c r="V519" s="615"/>
    </row>
    <row r="520" spans="7:22" x14ac:dyDescent="0.2">
      <c r="G520" s="615"/>
      <c r="H520" s="615"/>
      <c r="I520" s="615"/>
      <c r="J520" s="615"/>
      <c r="K520" s="615"/>
      <c r="L520" s="615"/>
      <c r="M520" s="615"/>
      <c r="N520" s="615"/>
      <c r="O520" s="615"/>
      <c r="P520" s="615"/>
      <c r="Q520" s="615"/>
      <c r="R520" s="615"/>
      <c r="S520" s="615"/>
      <c r="T520" s="615"/>
      <c r="U520" s="615"/>
      <c r="V520" s="615"/>
    </row>
    <row r="521" spans="7:22" x14ac:dyDescent="0.2">
      <c r="G521" s="615"/>
      <c r="H521" s="615"/>
      <c r="I521" s="615"/>
      <c r="J521" s="615"/>
      <c r="K521" s="615"/>
      <c r="L521" s="615"/>
      <c r="M521" s="615"/>
      <c r="N521" s="615"/>
      <c r="O521" s="615"/>
      <c r="P521" s="615"/>
      <c r="Q521" s="615"/>
      <c r="R521" s="615"/>
      <c r="S521" s="615"/>
      <c r="T521" s="615"/>
      <c r="U521" s="615"/>
      <c r="V521" s="615"/>
    </row>
    <row r="522" spans="7:22" x14ac:dyDescent="0.2">
      <c r="G522" s="615"/>
      <c r="H522" s="615"/>
      <c r="I522" s="615"/>
      <c r="J522" s="615"/>
      <c r="K522" s="615"/>
      <c r="L522" s="615"/>
      <c r="M522" s="615"/>
      <c r="N522" s="615"/>
      <c r="O522" s="615"/>
      <c r="P522" s="615"/>
      <c r="Q522" s="615"/>
      <c r="R522" s="615"/>
      <c r="S522" s="615"/>
      <c r="T522" s="615"/>
      <c r="U522" s="615"/>
      <c r="V522" s="615"/>
    </row>
    <row r="523" spans="7:22" x14ac:dyDescent="0.2">
      <c r="G523" s="615"/>
      <c r="H523" s="615"/>
      <c r="I523" s="615"/>
      <c r="J523" s="615"/>
      <c r="K523" s="615"/>
      <c r="L523" s="615"/>
      <c r="M523" s="615"/>
      <c r="N523" s="615"/>
      <c r="O523" s="615"/>
      <c r="P523" s="615"/>
      <c r="Q523" s="615"/>
      <c r="R523" s="615"/>
      <c r="S523" s="615"/>
      <c r="T523" s="615"/>
      <c r="U523" s="615"/>
      <c r="V523" s="615"/>
    </row>
    <row r="524" spans="7:22" x14ac:dyDescent="0.2">
      <c r="G524" s="615"/>
      <c r="H524" s="615"/>
      <c r="I524" s="615"/>
      <c r="J524" s="615"/>
      <c r="K524" s="615"/>
      <c r="L524" s="615"/>
      <c r="M524" s="615"/>
      <c r="N524" s="615"/>
      <c r="O524" s="615"/>
      <c r="P524" s="615"/>
      <c r="Q524" s="615"/>
      <c r="R524" s="615"/>
      <c r="S524" s="615"/>
      <c r="T524" s="615"/>
      <c r="U524" s="615"/>
      <c r="V524" s="615"/>
    </row>
    <row r="525" spans="7:22" x14ac:dyDescent="0.2">
      <c r="G525" s="615"/>
      <c r="H525" s="615"/>
      <c r="I525" s="615"/>
      <c r="J525" s="615"/>
      <c r="K525" s="615"/>
      <c r="L525" s="615"/>
      <c r="M525" s="615"/>
      <c r="N525" s="615"/>
      <c r="O525" s="615"/>
      <c r="P525" s="615"/>
      <c r="Q525" s="615"/>
      <c r="R525" s="615"/>
      <c r="S525" s="615"/>
      <c r="T525" s="615"/>
      <c r="U525" s="615"/>
      <c r="V525" s="615"/>
    </row>
    <row r="526" spans="7:22" x14ac:dyDescent="0.2">
      <c r="G526" s="615"/>
      <c r="H526" s="615"/>
      <c r="I526" s="615"/>
      <c r="J526" s="615"/>
      <c r="K526" s="615"/>
      <c r="L526" s="615"/>
      <c r="M526" s="615"/>
      <c r="N526" s="615"/>
      <c r="O526" s="615"/>
      <c r="P526" s="615"/>
      <c r="Q526" s="615"/>
      <c r="R526" s="615"/>
      <c r="S526" s="615"/>
      <c r="T526" s="615"/>
      <c r="U526" s="615"/>
      <c r="V526" s="615"/>
    </row>
    <row r="527" spans="7:22" x14ac:dyDescent="0.2">
      <c r="G527" s="615"/>
      <c r="H527" s="615"/>
      <c r="I527" s="615"/>
      <c r="J527" s="615"/>
      <c r="K527" s="615"/>
      <c r="L527" s="615"/>
      <c r="M527" s="615"/>
      <c r="N527" s="615"/>
      <c r="O527" s="615"/>
      <c r="P527" s="615"/>
      <c r="Q527" s="615"/>
      <c r="R527" s="615"/>
      <c r="S527" s="615"/>
      <c r="T527" s="615"/>
      <c r="U527" s="615"/>
      <c r="V527" s="615"/>
    </row>
    <row r="528" spans="7:22" x14ac:dyDescent="0.2">
      <c r="G528" s="615"/>
      <c r="H528" s="615"/>
      <c r="I528" s="615"/>
      <c r="J528" s="615"/>
      <c r="K528" s="615"/>
      <c r="L528" s="615"/>
      <c r="M528" s="615"/>
      <c r="N528" s="615"/>
      <c r="O528" s="615"/>
      <c r="P528" s="615"/>
      <c r="Q528" s="615"/>
      <c r="R528" s="615"/>
      <c r="S528" s="615"/>
      <c r="T528" s="615"/>
      <c r="U528" s="615"/>
      <c r="V528" s="615"/>
    </row>
  </sheetData>
  <mergeCells count="95">
    <mergeCell ref="A7:B7"/>
    <mergeCell ref="A14:A16"/>
    <mergeCell ref="B14:B16"/>
    <mergeCell ref="C14:C16"/>
    <mergeCell ref="A18:A19"/>
    <mergeCell ref="B18:B19"/>
    <mergeCell ref="C18:C19"/>
    <mergeCell ref="A2:B2"/>
    <mergeCell ref="A3:F3"/>
    <mergeCell ref="A4:F4"/>
    <mergeCell ref="A5:A6"/>
    <mergeCell ref="B5:B6"/>
    <mergeCell ref="C5:C6"/>
    <mergeCell ref="D5:F5"/>
    <mergeCell ref="A277:B277"/>
    <mergeCell ref="A279:B279"/>
    <mergeCell ref="A218:B218"/>
    <mergeCell ref="A274:B274"/>
    <mergeCell ref="A221:A233"/>
    <mergeCell ref="B221:B233"/>
    <mergeCell ref="I30:I31"/>
    <mergeCell ref="I25:I26"/>
    <mergeCell ref="F221:F233"/>
    <mergeCell ref="A234:B234"/>
    <mergeCell ref="A53:A55"/>
    <mergeCell ref="B53:B55"/>
    <mergeCell ref="C53:C55"/>
    <mergeCell ref="A73:B73"/>
    <mergeCell ref="A174:B174"/>
    <mergeCell ref="C221:C233"/>
    <mergeCell ref="H27:H28"/>
    <mergeCell ref="H29:H32"/>
    <mergeCell ref="H33:H36"/>
    <mergeCell ref="I34:I36"/>
    <mergeCell ref="H37:H45"/>
    <mergeCell ref="H46:H47"/>
    <mergeCell ref="A216:B216"/>
    <mergeCell ref="C236:C253"/>
    <mergeCell ref="C255:C272"/>
    <mergeCell ref="H13:H14"/>
    <mergeCell ref="H15:H19"/>
    <mergeCell ref="H21:H23"/>
    <mergeCell ref="H24:H26"/>
    <mergeCell ref="H49:H50"/>
    <mergeCell ref="A22:A23"/>
    <mergeCell ref="B22:B23"/>
    <mergeCell ref="C22:C23"/>
    <mergeCell ref="A25:A26"/>
    <mergeCell ref="B25:B26"/>
    <mergeCell ref="C25:C26"/>
    <mergeCell ref="A289:A290"/>
    <mergeCell ref="B289:B290"/>
    <mergeCell ref="C289:C290"/>
    <mergeCell ref="A281:A282"/>
    <mergeCell ref="B281:B282"/>
    <mergeCell ref="C281:C282"/>
    <mergeCell ref="A283:A284"/>
    <mergeCell ref="B283:B284"/>
    <mergeCell ref="C283:C284"/>
    <mergeCell ref="A294:A299"/>
    <mergeCell ref="B294:B299"/>
    <mergeCell ref="C294:C299"/>
    <mergeCell ref="A300:A302"/>
    <mergeCell ref="B300:B302"/>
    <mergeCell ref="C300:C302"/>
    <mergeCell ref="A323:A324"/>
    <mergeCell ref="B323:B324"/>
    <mergeCell ref="A303:A305"/>
    <mergeCell ref="B303:B305"/>
    <mergeCell ref="C303:C305"/>
    <mergeCell ref="A306:A307"/>
    <mergeCell ref="B306:B307"/>
    <mergeCell ref="C306:C307"/>
    <mergeCell ref="A345:A346"/>
    <mergeCell ref="B345:B346"/>
    <mergeCell ref="C317:C318"/>
    <mergeCell ref="C345:C346"/>
    <mergeCell ref="A336:A337"/>
    <mergeCell ref="B336:B337"/>
    <mergeCell ref="C336:C337"/>
    <mergeCell ref="A340:A343"/>
    <mergeCell ref="B340:B343"/>
    <mergeCell ref="C340:C343"/>
    <mergeCell ref="C323:C324"/>
    <mergeCell ref="A325:A327"/>
    <mergeCell ref="B325:B327"/>
    <mergeCell ref="C325:C327"/>
    <mergeCell ref="A317:A318"/>
    <mergeCell ref="B317:B318"/>
    <mergeCell ref="A371:A372"/>
    <mergeCell ref="B371:B372"/>
    <mergeCell ref="C371:C372"/>
    <mergeCell ref="A362:A363"/>
    <mergeCell ref="B362:B363"/>
    <mergeCell ref="C362:C363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rowBreaks count="2" manualBreakCount="2">
    <brk id="181" max="16383" man="1"/>
    <brk id="273" max="16383" man="1"/>
  </rowBreaks>
  <drawing r:id="rId2"/>
  <legacy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2:L188"/>
  <sheetViews>
    <sheetView zoomScaleNormal="100" zoomScaleSheetLayoutView="90" workbookViewId="0">
      <selection activeCell="G2" sqref="G2:L178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72" customWidth="1"/>
    <col min="5" max="5" width="25.42578125" style="163" customWidth="1"/>
    <col min="6" max="6" width="17.7109375" style="72" customWidth="1"/>
    <col min="7" max="16384" width="11.42578125" style="4"/>
  </cols>
  <sheetData>
    <row r="2" spans="1:12" ht="18" customHeight="1" x14ac:dyDescent="0.2">
      <c r="A2" s="1170" t="s">
        <v>36</v>
      </c>
      <c r="B2" s="1171"/>
      <c r="C2" s="1"/>
      <c r="D2" s="68"/>
      <c r="E2" s="153"/>
      <c r="F2" s="73"/>
      <c r="G2" s="615"/>
      <c r="H2" s="615"/>
      <c r="I2" s="615"/>
      <c r="J2" s="615"/>
      <c r="K2" s="615"/>
      <c r="L2" s="615"/>
    </row>
    <row r="3" spans="1:12" ht="18" customHeight="1" x14ac:dyDescent="0.2">
      <c r="A3" s="1172" t="s">
        <v>32</v>
      </c>
      <c r="B3" s="1173"/>
      <c r="C3" s="1173"/>
      <c r="D3" s="1173"/>
      <c r="E3" s="1173"/>
      <c r="F3" s="1174"/>
      <c r="G3" s="615"/>
      <c r="H3" s="615"/>
      <c r="I3" s="615"/>
      <c r="J3" s="615"/>
      <c r="K3" s="615"/>
      <c r="L3" s="615"/>
    </row>
    <row r="4" spans="1:12" ht="18" customHeight="1" x14ac:dyDescent="0.2">
      <c r="A4" s="1175" t="s">
        <v>34</v>
      </c>
      <c r="B4" s="1176"/>
      <c r="C4" s="1176"/>
      <c r="D4" s="1176"/>
      <c r="E4" s="1176"/>
      <c r="F4" s="1177"/>
      <c r="G4" s="615"/>
      <c r="H4" s="615"/>
      <c r="I4" s="615"/>
      <c r="J4" s="615"/>
      <c r="K4" s="615"/>
      <c r="L4" s="615"/>
    </row>
    <row r="5" spans="1:12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  <c r="J5" s="615"/>
      <c r="K5" s="615"/>
      <c r="L5" s="615"/>
    </row>
    <row r="6" spans="1:12" ht="18" customHeight="1" x14ac:dyDescent="0.2">
      <c r="A6" s="1195"/>
      <c r="B6" s="1195"/>
      <c r="C6" s="1195"/>
      <c r="D6" s="5" t="s">
        <v>4</v>
      </c>
      <c r="E6" s="5" t="s">
        <v>3</v>
      </c>
      <c r="F6" s="128" t="s">
        <v>2352</v>
      </c>
      <c r="G6" s="615"/>
      <c r="H6" s="615"/>
      <c r="I6" s="615"/>
      <c r="J6" s="615"/>
      <c r="K6" s="615"/>
      <c r="L6" s="615"/>
    </row>
    <row r="7" spans="1:12" customFormat="1" ht="18.75" customHeight="1" x14ac:dyDescent="0.25">
      <c r="A7" s="1180" t="s">
        <v>853</v>
      </c>
      <c r="B7" s="1180"/>
      <c r="C7" s="20"/>
      <c r="D7" s="21"/>
      <c r="E7" s="85"/>
      <c r="F7" s="75">
        <f>+F8</f>
        <v>194619</v>
      </c>
      <c r="G7" s="1389"/>
      <c r="H7" s="1389"/>
      <c r="I7" s="1389"/>
      <c r="J7" s="1389"/>
      <c r="K7" s="1389"/>
      <c r="L7" s="1389"/>
    </row>
    <row r="8" spans="1:12" customFormat="1" ht="25.5" customHeight="1" x14ac:dyDescent="0.25">
      <c r="A8" s="215">
        <v>1</v>
      </c>
      <c r="B8" s="557" t="s">
        <v>632</v>
      </c>
      <c r="C8" s="67" t="s">
        <v>2159</v>
      </c>
      <c r="D8" s="110">
        <v>23.2</v>
      </c>
      <c r="E8" s="84" t="s">
        <v>633</v>
      </c>
      <c r="F8" s="551">
        <v>194619</v>
      </c>
      <c r="G8" s="1389"/>
      <c r="H8" s="1389"/>
      <c r="I8" s="1389"/>
      <c r="J8" s="1389"/>
      <c r="K8" s="1389"/>
      <c r="L8" s="1389"/>
    </row>
    <row r="9" spans="1:12" customFormat="1" ht="25.5" customHeight="1" x14ac:dyDescent="0.25">
      <c r="A9" s="1357" t="s">
        <v>854</v>
      </c>
      <c r="B9" s="1357"/>
      <c r="C9" s="1084"/>
      <c r="D9" s="605"/>
      <c r="E9" s="318"/>
      <c r="F9" s="74">
        <f>+F10+F31</f>
        <v>501881</v>
      </c>
      <c r="G9" s="1389"/>
      <c r="H9" s="1389"/>
      <c r="I9" s="1389"/>
      <c r="J9" s="1389"/>
      <c r="K9" s="1389"/>
      <c r="L9" s="1389"/>
    </row>
    <row r="10" spans="1:12" customFormat="1" ht="18.75" customHeight="1" x14ac:dyDescent="0.25">
      <c r="A10" s="114"/>
      <c r="B10" s="76" t="s">
        <v>855</v>
      </c>
      <c r="C10" s="257"/>
      <c r="D10" s="606"/>
      <c r="E10" s="257"/>
      <c r="F10" s="213">
        <f>SUM(F11:F30)</f>
        <v>334842</v>
      </c>
      <c r="G10" s="1409"/>
      <c r="H10" s="1389"/>
      <c r="I10" s="1389"/>
      <c r="J10" s="1389"/>
      <c r="K10" s="1389"/>
      <c r="L10" s="1389"/>
    </row>
    <row r="11" spans="1:12" customFormat="1" ht="18.75" customHeight="1" x14ac:dyDescent="0.25">
      <c r="A11" s="593">
        <v>1</v>
      </c>
      <c r="B11" s="599" t="s">
        <v>1494</v>
      </c>
      <c r="C11" s="604" t="s">
        <v>47</v>
      </c>
      <c r="D11" s="602">
        <v>1</v>
      </c>
      <c r="E11" s="604" t="s">
        <v>52</v>
      </c>
      <c r="F11" s="607"/>
      <c r="G11" s="1389"/>
      <c r="H11" s="1389"/>
      <c r="I11" s="1389"/>
      <c r="J11" s="1389"/>
      <c r="K11" s="1389"/>
      <c r="L11" s="1389"/>
    </row>
    <row r="12" spans="1:12" customFormat="1" ht="18.75" customHeight="1" x14ac:dyDescent="0.25">
      <c r="A12" s="593">
        <v>2</v>
      </c>
      <c r="B12" s="599" t="s">
        <v>1495</v>
      </c>
      <c r="C12" s="604" t="s">
        <v>47</v>
      </c>
      <c r="D12" s="602">
        <v>1</v>
      </c>
      <c r="E12" s="604" t="s">
        <v>1053</v>
      </c>
      <c r="F12" s="607"/>
      <c r="G12" s="1389"/>
      <c r="H12" s="1389"/>
      <c r="I12" s="1389"/>
      <c r="J12" s="1389"/>
      <c r="K12" s="1389"/>
      <c r="L12" s="1389"/>
    </row>
    <row r="13" spans="1:12" customFormat="1" ht="27" customHeight="1" x14ac:dyDescent="0.25">
      <c r="A13" s="593">
        <v>3</v>
      </c>
      <c r="B13" s="567" t="s">
        <v>1515</v>
      </c>
      <c r="C13" s="604" t="s">
        <v>47</v>
      </c>
      <c r="D13" s="602">
        <v>4</v>
      </c>
      <c r="E13" s="604" t="s">
        <v>52</v>
      </c>
      <c r="F13" s="607"/>
      <c r="G13" s="1389"/>
      <c r="H13" s="1389"/>
      <c r="I13" s="1389"/>
      <c r="J13" s="1389"/>
      <c r="K13" s="1389"/>
      <c r="L13" s="1389"/>
    </row>
    <row r="14" spans="1:12" customFormat="1" ht="28.5" customHeight="1" x14ac:dyDescent="0.25">
      <c r="A14" s="593">
        <v>4</v>
      </c>
      <c r="B14" s="567" t="s">
        <v>1516</v>
      </c>
      <c r="C14" s="604" t="s">
        <v>47</v>
      </c>
      <c r="D14" s="602">
        <v>1</v>
      </c>
      <c r="E14" s="604" t="s">
        <v>52</v>
      </c>
      <c r="F14" s="607"/>
      <c r="G14" s="1389"/>
      <c r="H14" s="1389"/>
      <c r="I14" s="1389"/>
      <c r="J14" s="1389"/>
      <c r="K14" s="1389"/>
      <c r="L14" s="1389"/>
    </row>
    <row r="15" spans="1:12" customFormat="1" ht="27" customHeight="1" x14ac:dyDescent="0.25">
      <c r="A15" s="593">
        <v>5</v>
      </c>
      <c r="B15" s="567" t="s">
        <v>1517</v>
      </c>
      <c r="C15" s="604" t="s">
        <v>47</v>
      </c>
      <c r="D15" s="602">
        <v>2</v>
      </c>
      <c r="E15" s="604" t="s">
        <v>1496</v>
      </c>
      <c r="F15" s="607"/>
      <c r="G15" s="1389"/>
      <c r="H15" s="1389"/>
      <c r="I15" s="1389"/>
      <c r="J15" s="1389"/>
      <c r="K15" s="1389"/>
      <c r="L15" s="1389"/>
    </row>
    <row r="16" spans="1:12" customFormat="1" ht="18.75" customHeight="1" x14ac:dyDescent="0.25">
      <c r="A16" s="593">
        <v>6</v>
      </c>
      <c r="B16" s="599" t="s">
        <v>1497</v>
      </c>
      <c r="C16" s="604" t="s">
        <v>47</v>
      </c>
      <c r="D16" s="602">
        <v>2</v>
      </c>
      <c r="E16" s="604" t="s">
        <v>248</v>
      </c>
      <c r="F16" s="607"/>
      <c r="G16" s="1389"/>
      <c r="H16" s="1389"/>
      <c r="I16" s="1389"/>
      <c r="J16" s="1389"/>
      <c r="K16" s="1389"/>
      <c r="L16" s="1389"/>
    </row>
    <row r="17" spans="1:12" customFormat="1" ht="18.75" customHeight="1" x14ac:dyDescent="0.25">
      <c r="A17" s="593">
        <v>7</v>
      </c>
      <c r="B17" s="599" t="s">
        <v>1498</v>
      </c>
      <c r="C17" s="604" t="s">
        <v>47</v>
      </c>
      <c r="D17" s="602">
        <v>2</v>
      </c>
      <c r="E17" s="604" t="s">
        <v>248</v>
      </c>
      <c r="F17" s="607"/>
      <c r="G17" s="1389"/>
      <c r="H17" s="1389"/>
      <c r="I17" s="1389"/>
      <c r="J17" s="1389"/>
      <c r="K17" s="1389"/>
      <c r="L17" s="1389"/>
    </row>
    <row r="18" spans="1:12" customFormat="1" ht="18.75" customHeight="1" x14ac:dyDescent="0.25">
      <c r="A18" s="593">
        <v>8</v>
      </c>
      <c r="B18" s="599" t="s">
        <v>1499</v>
      </c>
      <c r="C18" s="604" t="s">
        <v>47</v>
      </c>
      <c r="D18" s="602">
        <v>3</v>
      </c>
      <c r="E18" s="604" t="s">
        <v>1500</v>
      </c>
      <c r="F18" s="607"/>
      <c r="G18" s="1389"/>
      <c r="H18" s="1389"/>
      <c r="I18" s="1389"/>
      <c r="J18" s="1389"/>
      <c r="K18" s="1389"/>
      <c r="L18" s="1389"/>
    </row>
    <row r="19" spans="1:12" customFormat="1" ht="18.75" customHeight="1" x14ac:dyDescent="0.25">
      <c r="A19" s="593">
        <v>9</v>
      </c>
      <c r="B19" s="599" t="s">
        <v>1501</v>
      </c>
      <c r="C19" s="604" t="s">
        <v>47</v>
      </c>
      <c r="D19" s="602">
        <v>2</v>
      </c>
      <c r="E19" s="604" t="s">
        <v>1500</v>
      </c>
      <c r="F19" s="607"/>
      <c r="G19" s="1389"/>
      <c r="H19" s="1389"/>
      <c r="I19" s="1389"/>
      <c r="J19" s="1389"/>
      <c r="K19" s="1389"/>
      <c r="L19" s="1389"/>
    </row>
    <row r="20" spans="1:12" customFormat="1" ht="18.75" customHeight="1" x14ac:dyDescent="0.25">
      <c r="A20" s="593">
        <v>10</v>
      </c>
      <c r="B20" s="599" t="s">
        <v>1502</v>
      </c>
      <c r="C20" s="604" t="s">
        <v>47</v>
      </c>
      <c r="D20" s="602">
        <v>1</v>
      </c>
      <c r="E20" s="604" t="s">
        <v>52</v>
      </c>
      <c r="F20" s="607"/>
      <c r="G20" s="1389"/>
      <c r="H20" s="1389"/>
      <c r="I20" s="1389"/>
      <c r="J20" s="1389"/>
      <c r="K20" s="1389"/>
      <c r="L20" s="1389"/>
    </row>
    <row r="21" spans="1:12" customFormat="1" ht="18.75" customHeight="1" x14ac:dyDescent="0.25">
      <c r="A21" s="593">
        <v>11</v>
      </c>
      <c r="B21" s="599" t="s">
        <v>1503</v>
      </c>
      <c r="C21" s="604" t="s">
        <v>39</v>
      </c>
      <c r="D21" s="602">
        <v>4</v>
      </c>
      <c r="E21" s="604" t="s">
        <v>579</v>
      </c>
      <c r="F21" s="607"/>
      <c r="G21" s="1389"/>
      <c r="H21" s="1389"/>
      <c r="I21" s="1389"/>
      <c r="J21" s="1389"/>
      <c r="K21" s="1389"/>
      <c r="L21" s="1389"/>
    </row>
    <row r="22" spans="1:12" customFormat="1" ht="18.75" customHeight="1" x14ac:dyDescent="0.25">
      <c r="A22" s="593">
        <v>12</v>
      </c>
      <c r="B22" s="599" t="s">
        <v>1504</v>
      </c>
      <c r="C22" s="604" t="s">
        <v>47</v>
      </c>
      <c r="D22" s="602">
        <v>4</v>
      </c>
      <c r="E22" s="604" t="s">
        <v>52</v>
      </c>
      <c r="F22" s="607"/>
      <c r="G22" s="1389"/>
      <c r="H22" s="1389"/>
      <c r="I22" s="1389"/>
      <c r="J22" s="1389"/>
      <c r="K22" s="1389"/>
      <c r="L22" s="1389"/>
    </row>
    <row r="23" spans="1:12" customFormat="1" ht="18.75" customHeight="1" x14ac:dyDescent="0.25">
      <c r="A23" s="593">
        <v>13</v>
      </c>
      <c r="B23" s="599" t="s">
        <v>1505</v>
      </c>
      <c r="C23" s="604" t="s">
        <v>39</v>
      </c>
      <c r="D23" s="602">
        <v>4</v>
      </c>
      <c r="E23" s="604" t="s">
        <v>1506</v>
      </c>
      <c r="F23" s="607"/>
      <c r="G23" s="1389"/>
      <c r="H23" s="1389"/>
      <c r="I23" s="1389"/>
      <c r="J23" s="1389"/>
      <c r="K23" s="1389"/>
      <c r="L23" s="1389"/>
    </row>
    <row r="24" spans="1:12" customFormat="1" ht="18.75" customHeight="1" x14ac:dyDescent="0.25">
      <c r="A24" s="593">
        <v>14</v>
      </c>
      <c r="B24" s="599" t="s">
        <v>1507</v>
      </c>
      <c r="C24" s="604" t="s">
        <v>47</v>
      </c>
      <c r="D24" s="602">
        <v>1</v>
      </c>
      <c r="E24" s="604" t="s">
        <v>52</v>
      </c>
      <c r="F24" s="607"/>
      <c r="G24" s="1389"/>
      <c r="H24" s="1389"/>
      <c r="I24" s="1389"/>
      <c r="J24" s="1389"/>
      <c r="K24" s="1389"/>
      <c r="L24" s="1389"/>
    </row>
    <row r="25" spans="1:12" customFormat="1" ht="18.75" customHeight="1" x14ac:dyDescent="0.25">
      <c r="A25" s="593">
        <v>15</v>
      </c>
      <c r="B25" s="599" t="s">
        <v>1508</v>
      </c>
      <c r="C25" s="604" t="s">
        <v>47</v>
      </c>
      <c r="D25" s="602">
        <v>500</v>
      </c>
      <c r="E25" s="604" t="s">
        <v>1509</v>
      </c>
      <c r="F25" s="607"/>
      <c r="G25" s="1389"/>
      <c r="H25" s="1389"/>
      <c r="I25" s="1389"/>
      <c r="J25" s="1389"/>
      <c r="K25" s="1389"/>
      <c r="L25" s="1389"/>
    </row>
    <row r="26" spans="1:12" customFormat="1" ht="25.5" customHeight="1" x14ac:dyDescent="0.25">
      <c r="A26" s="593">
        <v>16</v>
      </c>
      <c r="B26" s="567" t="s">
        <v>1518</v>
      </c>
      <c r="C26" s="604" t="s">
        <v>39</v>
      </c>
      <c r="D26" s="602">
        <v>4</v>
      </c>
      <c r="E26" s="604" t="s">
        <v>52</v>
      </c>
      <c r="F26" s="607"/>
      <c r="G26" s="1389"/>
      <c r="H26" s="1389"/>
      <c r="I26" s="1389"/>
      <c r="J26" s="1389"/>
      <c r="K26" s="1389"/>
      <c r="L26" s="1389"/>
    </row>
    <row r="27" spans="1:12" customFormat="1" ht="27" customHeight="1" x14ac:dyDescent="0.25">
      <c r="A27" s="593">
        <v>17</v>
      </c>
      <c r="B27" s="567" t="s">
        <v>1519</v>
      </c>
      <c r="C27" s="604" t="s">
        <v>39</v>
      </c>
      <c r="D27" s="602">
        <v>1</v>
      </c>
      <c r="E27" s="604" t="s">
        <v>52</v>
      </c>
      <c r="F27" s="607"/>
      <c r="G27" s="1389"/>
      <c r="H27" s="1389"/>
      <c r="I27" s="1389"/>
      <c r="J27" s="1389"/>
      <c r="K27" s="1389"/>
      <c r="L27" s="1389"/>
    </row>
    <row r="28" spans="1:12" customFormat="1" ht="18.75" customHeight="1" x14ac:dyDescent="0.25">
      <c r="A28" s="593">
        <v>18</v>
      </c>
      <c r="B28" s="599" t="s">
        <v>1510</v>
      </c>
      <c r="C28" s="604" t="s">
        <v>39</v>
      </c>
      <c r="D28" s="602">
        <v>1</v>
      </c>
      <c r="E28" s="604" t="s">
        <v>1511</v>
      </c>
      <c r="F28" s="607"/>
      <c r="G28" s="1389"/>
      <c r="H28" s="1389"/>
      <c r="I28" s="1389"/>
      <c r="J28" s="1389"/>
      <c r="K28" s="1389"/>
      <c r="L28" s="1389"/>
    </row>
    <row r="29" spans="1:12" customFormat="1" ht="18.75" customHeight="1" x14ac:dyDescent="0.25">
      <c r="A29" s="593">
        <v>19</v>
      </c>
      <c r="B29" s="600" t="s">
        <v>1512</v>
      </c>
      <c r="C29" s="601" t="s">
        <v>47</v>
      </c>
      <c r="D29" s="603">
        <v>5</v>
      </c>
      <c r="E29" s="601" t="s">
        <v>1513</v>
      </c>
      <c r="F29" s="608">
        <f>385443-50601</f>
        <v>334842</v>
      </c>
      <c r="G29" s="1389"/>
      <c r="H29" s="1389"/>
      <c r="I29" s="1389"/>
      <c r="J29" s="1389"/>
      <c r="K29" s="1389"/>
      <c r="L29" s="1389"/>
    </row>
    <row r="30" spans="1:12" customFormat="1" ht="18.75" customHeight="1" x14ac:dyDescent="0.25">
      <c r="A30" s="593">
        <v>20</v>
      </c>
      <c r="B30" s="600" t="s">
        <v>1514</v>
      </c>
      <c r="C30" s="601" t="s">
        <v>47</v>
      </c>
      <c r="D30" s="603">
        <v>5</v>
      </c>
      <c r="E30" s="601" t="s">
        <v>1513</v>
      </c>
      <c r="F30" s="608"/>
      <c r="G30" s="1389"/>
      <c r="H30" s="1389"/>
      <c r="I30" s="1389"/>
      <c r="J30" s="1389"/>
      <c r="K30" s="1389"/>
      <c r="L30" s="1389"/>
    </row>
    <row r="31" spans="1:12" customFormat="1" ht="18.75" customHeight="1" x14ac:dyDescent="0.25">
      <c r="A31" s="212"/>
      <c r="B31" s="76" t="s">
        <v>856</v>
      </c>
      <c r="C31" s="249"/>
      <c r="D31" s="259"/>
      <c r="E31" s="257"/>
      <c r="F31" s="191">
        <f>+F32+F36+F40+F45+F46+F51+F54+F56+F58+F59+F64+F66+F68+F71+F72+F75+F83+F84</f>
        <v>167039</v>
      </c>
      <c r="G31" s="1389"/>
      <c r="H31" s="1389"/>
      <c r="I31" s="1389"/>
      <c r="J31" s="1389"/>
      <c r="K31" s="1389"/>
      <c r="L31" s="1389"/>
    </row>
    <row r="32" spans="1:12" customFormat="1" ht="18.75" customHeight="1" x14ac:dyDescent="0.25">
      <c r="A32" s="702">
        <v>1</v>
      </c>
      <c r="B32" s="835" t="s">
        <v>1720</v>
      </c>
      <c r="C32" s="1094" t="s">
        <v>39</v>
      </c>
      <c r="D32" s="836"/>
      <c r="E32" s="219"/>
      <c r="F32" s="837">
        <f>SUM(F33:F35)</f>
        <v>2600</v>
      </c>
      <c r="G32" s="1389"/>
      <c r="H32" s="1389"/>
      <c r="I32" s="1389"/>
      <c r="J32" s="1389"/>
      <c r="K32" s="1389"/>
      <c r="L32" s="1389"/>
    </row>
    <row r="33" spans="1:12" customFormat="1" ht="18.75" customHeight="1" x14ac:dyDescent="0.25">
      <c r="A33" s="115"/>
      <c r="B33" s="265" t="s">
        <v>638</v>
      </c>
      <c r="C33" s="1094" t="s">
        <v>39</v>
      </c>
      <c r="D33" s="838">
        <v>1</v>
      </c>
      <c r="E33" s="839" t="s">
        <v>639</v>
      </c>
      <c r="F33" s="840">
        <v>1820</v>
      </c>
      <c r="G33" s="1389"/>
      <c r="H33" s="1389"/>
      <c r="I33" s="1389"/>
      <c r="J33" s="1389"/>
      <c r="K33" s="1389"/>
      <c r="L33" s="1389"/>
    </row>
    <row r="34" spans="1:12" customFormat="1" ht="18.75" customHeight="1" x14ac:dyDescent="0.25">
      <c r="A34" s="115"/>
      <c r="B34" s="704" t="s">
        <v>1721</v>
      </c>
      <c r="C34" s="1094" t="s">
        <v>39</v>
      </c>
      <c r="D34" s="838"/>
      <c r="E34" s="839"/>
      <c r="F34" s="840"/>
      <c r="G34" s="1389"/>
      <c r="H34" s="1389"/>
      <c r="I34" s="1389"/>
      <c r="J34" s="1389"/>
      <c r="K34" s="1389"/>
      <c r="L34" s="1389"/>
    </row>
    <row r="35" spans="1:12" customFormat="1" ht="18.75" customHeight="1" x14ac:dyDescent="0.25">
      <c r="A35" s="115"/>
      <c r="B35" s="365" t="s">
        <v>640</v>
      </c>
      <c r="C35" s="1094" t="s">
        <v>39</v>
      </c>
      <c r="D35" s="841" t="s">
        <v>634</v>
      </c>
      <c r="E35" s="390" t="s">
        <v>191</v>
      </c>
      <c r="F35" s="840">
        <v>780</v>
      </c>
      <c r="G35" s="1389"/>
      <c r="H35" s="1389"/>
      <c r="I35" s="1389"/>
      <c r="J35" s="1389"/>
      <c r="K35" s="1389"/>
      <c r="L35" s="1389"/>
    </row>
    <row r="36" spans="1:12" customFormat="1" ht="18.75" customHeight="1" x14ac:dyDescent="0.25">
      <c r="A36" s="115" t="s">
        <v>635</v>
      </c>
      <c r="B36" s="842" t="s">
        <v>1722</v>
      </c>
      <c r="C36" s="1094" t="s">
        <v>39</v>
      </c>
      <c r="D36" s="841"/>
      <c r="E36" s="390"/>
      <c r="F36" s="837">
        <f>SUM(F37:F39)</f>
        <v>5000</v>
      </c>
      <c r="G36" s="1389"/>
      <c r="H36" s="1389"/>
      <c r="I36" s="1389"/>
      <c r="J36" s="1389"/>
      <c r="K36" s="1389"/>
      <c r="L36" s="1389"/>
    </row>
    <row r="37" spans="1:12" customFormat="1" ht="18.75" customHeight="1" x14ac:dyDescent="0.25">
      <c r="A37" s="1116"/>
      <c r="B37" s="417" t="s">
        <v>650</v>
      </c>
      <c r="C37" s="1094" t="s">
        <v>39</v>
      </c>
      <c r="D37" s="841" t="s">
        <v>634</v>
      </c>
      <c r="E37" s="390" t="s">
        <v>248</v>
      </c>
      <c r="F37" s="840">
        <v>2800</v>
      </c>
      <c r="G37" s="1389"/>
      <c r="H37" s="1389"/>
      <c r="I37" s="1389"/>
      <c r="J37" s="1389"/>
      <c r="K37" s="1389"/>
      <c r="L37" s="1389"/>
    </row>
    <row r="38" spans="1:12" customFormat="1" ht="18.75" customHeight="1" x14ac:dyDescent="0.25">
      <c r="A38" s="1116"/>
      <c r="B38" s="365" t="s">
        <v>1723</v>
      </c>
      <c r="C38" s="1094" t="s">
        <v>39</v>
      </c>
      <c r="D38" s="841" t="s">
        <v>634</v>
      </c>
      <c r="E38" s="390" t="s">
        <v>248</v>
      </c>
      <c r="F38" s="840">
        <v>2000</v>
      </c>
      <c r="G38" s="1389"/>
      <c r="H38" s="1389"/>
      <c r="I38" s="1389"/>
      <c r="J38" s="1389"/>
      <c r="K38" s="1389"/>
      <c r="L38" s="1389"/>
    </row>
    <row r="39" spans="1:12" customFormat="1" ht="18.75" customHeight="1" x14ac:dyDescent="0.25">
      <c r="A39" s="116"/>
      <c r="B39" s="365" t="s">
        <v>640</v>
      </c>
      <c r="C39" s="1094" t="s">
        <v>39</v>
      </c>
      <c r="D39" s="841" t="s">
        <v>634</v>
      </c>
      <c r="E39" s="390" t="s">
        <v>248</v>
      </c>
      <c r="F39" s="840">
        <v>200</v>
      </c>
      <c r="G39" s="1389"/>
      <c r="H39" s="1389"/>
      <c r="I39" s="1389"/>
      <c r="J39" s="1389"/>
      <c r="K39" s="1389"/>
      <c r="L39" s="1389"/>
    </row>
    <row r="40" spans="1:12" customFormat="1" ht="18.75" customHeight="1" x14ac:dyDescent="0.25">
      <c r="A40" s="750">
        <v>3</v>
      </c>
      <c r="B40" s="17" t="s">
        <v>841</v>
      </c>
      <c r="C40" s="1094" t="s">
        <v>39</v>
      </c>
      <c r="D40" s="843"/>
      <c r="E40" s="704"/>
      <c r="F40" s="837">
        <f>SUM(F41:F44)</f>
        <v>8820</v>
      </c>
      <c r="G40" s="1389"/>
      <c r="H40" s="1389"/>
      <c r="I40" s="1389"/>
      <c r="J40" s="1389"/>
      <c r="K40" s="1389"/>
      <c r="L40" s="1389"/>
    </row>
    <row r="41" spans="1:12" customFormat="1" ht="15.75" customHeight="1" x14ac:dyDescent="0.25">
      <c r="A41" s="116"/>
      <c r="B41" s="704" t="s">
        <v>1724</v>
      </c>
      <c r="C41" s="1094" t="s">
        <v>39</v>
      </c>
      <c r="D41" s="843"/>
      <c r="E41" s="704"/>
      <c r="F41" s="840"/>
      <c r="G41" s="1389"/>
      <c r="H41" s="1389"/>
      <c r="I41" s="1389"/>
      <c r="J41" s="1389"/>
      <c r="K41" s="1389"/>
      <c r="L41" s="1389"/>
    </row>
    <row r="42" spans="1:12" customFormat="1" ht="17.25" customHeight="1" x14ac:dyDescent="0.25">
      <c r="A42" s="750"/>
      <c r="B42" s="704" t="s">
        <v>1725</v>
      </c>
      <c r="C42" s="1094" t="s">
        <v>39</v>
      </c>
      <c r="D42" s="843"/>
      <c r="E42" s="704"/>
      <c r="F42" s="840"/>
      <c r="G42" s="1389"/>
      <c r="H42" s="1389"/>
      <c r="I42" s="1389"/>
      <c r="J42" s="1389"/>
      <c r="K42" s="1389"/>
      <c r="L42" s="1389"/>
    </row>
    <row r="43" spans="1:12" customFormat="1" ht="18.75" customHeight="1" x14ac:dyDescent="0.25">
      <c r="A43" s="750"/>
      <c r="B43" s="704" t="s">
        <v>840</v>
      </c>
      <c r="C43" s="1094" t="s">
        <v>39</v>
      </c>
      <c r="D43" s="843">
        <v>1</v>
      </c>
      <c r="E43" s="704" t="s">
        <v>645</v>
      </c>
      <c r="F43" s="840">
        <v>4400</v>
      </c>
      <c r="G43" s="1389"/>
      <c r="H43" s="1389"/>
      <c r="I43" s="1389"/>
      <c r="J43" s="1389"/>
      <c r="K43" s="1389"/>
      <c r="L43" s="1389"/>
    </row>
    <row r="44" spans="1:12" customFormat="1" ht="18.75" customHeight="1" x14ac:dyDescent="0.25">
      <c r="A44" s="117"/>
      <c r="B44" s="704" t="s">
        <v>1726</v>
      </c>
      <c r="C44" s="1094" t="s">
        <v>39</v>
      </c>
      <c r="D44" s="843">
        <v>2</v>
      </c>
      <c r="E44" s="704" t="s">
        <v>78</v>
      </c>
      <c r="F44" s="840">
        <v>4420</v>
      </c>
      <c r="G44" s="1389"/>
      <c r="H44" s="1389"/>
      <c r="I44" s="1389"/>
      <c r="J44" s="1389"/>
      <c r="K44" s="1389"/>
      <c r="L44" s="1389"/>
    </row>
    <row r="45" spans="1:12" customFormat="1" ht="18.75" customHeight="1" x14ac:dyDescent="0.25">
      <c r="A45" s="750">
        <v>4</v>
      </c>
      <c r="B45" s="17" t="s">
        <v>1727</v>
      </c>
      <c r="C45" s="1094" t="s">
        <v>39</v>
      </c>
      <c r="D45" s="843">
        <v>1</v>
      </c>
      <c r="E45" s="704" t="s">
        <v>248</v>
      </c>
      <c r="F45" s="837">
        <v>800</v>
      </c>
      <c r="G45" s="1389"/>
      <c r="H45" s="1389"/>
      <c r="I45" s="1389"/>
      <c r="J45" s="1389"/>
      <c r="K45" s="1389"/>
      <c r="L45" s="1389"/>
    </row>
    <row r="46" spans="1:12" customFormat="1" ht="18.75" customHeight="1" x14ac:dyDescent="0.25">
      <c r="A46" s="117" t="s">
        <v>1019</v>
      </c>
      <c r="B46" s="844" t="s">
        <v>649</v>
      </c>
      <c r="C46" s="1094" t="s">
        <v>39</v>
      </c>
      <c r="D46" s="845"/>
      <c r="E46" s="844"/>
      <c r="F46" s="837">
        <f>SUM(F47:F50)</f>
        <v>6180</v>
      </c>
      <c r="G46" s="1389"/>
      <c r="H46" s="1389"/>
      <c r="I46" s="1389"/>
      <c r="J46" s="1389"/>
      <c r="K46" s="1389"/>
      <c r="L46" s="1389"/>
    </row>
    <row r="47" spans="1:12" customFormat="1" ht="18.75" customHeight="1" x14ac:dyDescent="0.25">
      <c r="A47" s="699"/>
      <c r="B47" s="417" t="s">
        <v>650</v>
      </c>
      <c r="C47" s="1094" t="s">
        <v>39</v>
      </c>
      <c r="D47" s="838">
        <v>1</v>
      </c>
      <c r="E47" s="417" t="s">
        <v>248</v>
      </c>
      <c r="F47" s="840">
        <v>200</v>
      </c>
      <c r="G47" s="1389"/>
      <c r="H47" s="1389"/>
      <c r="I47" s="1389"/>
      <c r="J47" s="1389"/>
      <c r="K47" s="1389"/>
      <c r="L47" s="1389"/>
    </row>
    <row r="48" spans="1:12" customFormat="1" ht="18.75" customHeight="1" x14ac:dyDescent="0.25">
      <c r="A48" s="698"/>
      <c r="B48" s="417" t="s">
        <v>651</v>
      </c>
      <c r="C48" s="1094" t="s">
        <v>39</v>
      </c>
      <c r="D48" s="838">
        <v>1</v>
      </c>
      <c r="E48" s="417" t="s">
        <v>248</v>
      </c>
      <c r="F48" s="840">
        <v>2900</v>
      </c>
      <c r="G48" s="1389"/>
      <c r="H48" s="1389"/>
      <c r="I48" s="1389"/>
      <c r="J48" s="1389"/>
      <c r="K48" s="1389"/>
      <c r="L48" s="1389"/>
    </row>
    <row r="49" spans="1:12" customFormat="1" ht="18.75" customHeight="1" x14ac:dyDescent="0.25">
      <c r="A49" s="750"/>
      <c r="B49" s="417" t="s">
        <v>652</v>
      </c>
      <c r="C49" s="1094" t="s">
        <v>39</v>
      </c>
      <c r="D49" s="838">
        <v>1</v>
      </c>
      <c r="E49" s="417" t="s">
        <v>166</v>
      </c>
      <c r="F49" s="840">
        <f>2900-20</f>
        <v>2880</v>
      </c>
      <c r="G49" s="1389"/>
      <c r="H49" s="1389"/>
      <c r="I49" s="1389"/>
      <c r="J49" s="1389"/>
      <c r="K49" s="1389"/>
      <c r="L49" s="1389"/>
    </row>
    <row r="50" spans="1:12" customFormat="1" ht="18.75" customHeight="1" x14ac:dyDescent="0.25">
      <c r="A50" s="750"/>
      <c r="B50" s="417" t="s">
        <v>653</v>
      </c>
      <c r="C50" s="1094" t="s">
        <v>39</v>
      </c>
      <c r="D50" s="838">
        <v>1</v>
      </c>
      <c r="E50" s="417" t="s">
        <v>248</v>
      </c>
      <c r="F50" s="840">
        <v>200</v>
      </c>
      <c r="G50" s="1389"/>
      <c r="H50" s="1389"/>
      <c r="I50" s="1389"/>
      <c r="J50" s="1389"/>
      <c r="K50" s="1389"/>
      <c r="L50" s="1389"/>
    </row>
    <row r="51" spans="1:12" customFormat="1" ht="25.5" customHeight="1" x14ac:dyDescent="0.25">
      <c r="A51" s="750">
        <v>6</v>
      </c>
      <c r="B51" s="17" t="s">
        <v>1728</v>
      </c>
      <c r="C51" s="1094" t="s">
        <v>39</v>
      </c>
      <c r="D51" s="843"/>
      <c r="E51" s="704"/>
      <c r="F51" s="837">
        <f>SUM(F52:F53)</f>
        <v>6220</v>
      </c>
      <c r="G51" s="1389"/>
      <c r="H51" s="1389"/>
      <c r="I51" s="1389"/>
      <c r="J51" s="1389"/>
      <c r="K51" s="1389"/>
      <c r="L51" s="1389"/>
    </row>
    <row r="52" spans="1:12" customFormat="1" ht="18.75" customHeight="1" x14ac:dyDescent="0.25">
      <c r="A52" s="699"/>
      <c r="B52" s="704" t="s">
        <v>637</v>
      </c>
      <c r="C52" s="1094"/>
      <c r="D52" s="843">
        <v>6</v>
      </c>
      <c r="E52" s="704" t="s">
        <v>78</v>
      </c>
      <c r="F52" s="840">
        <v>5320</v>
      </c>
      <c r="G52" s="1389"/>
      <c r="H52" s="1389"/>
      <c r="I52" s="1389"/>
      <c r="J52" s="1389"/>
      <c r="K52" s="1389"/>
      <c r="L52" s="1389"/>
    </row>
    <row r="53" spans="1:12" customFormat="1" ht="18.75" customHeight="1" x14ac:dyDescent="0.25">
      <c r="A53" s="117"/>
      <c r="B53" s="704" t="s">
        <v>1729</v>
      </c>
      <c r="C53" s="1094" t="s">
        <v>39</v>
      </c>
      <c r="D53" s="843">
        <v>1</v>
      </c>
      <c r="E53" s="704" t="s">
        <v>248</v>
      </c>
      <c r="F53" s="840">
        <v>900</v>
      </c>
      <c r="G53" s="1389"/>
      <c r="H53" s="1389"/>
      <c r="I53" s="1389"/>
      <c r="J53" s="1389"/>
      <c r="K53" s="1389"/>
      <c r="L53" s="1389"/>
    </row>
    <row r="54" spans="1:12" customFormat="1" ht="18.75" customHeight="1" x14ac:dyDescent="0.25">
      <c r="A54" s="117" t="s">
        <v>2296</v>
      </c>
      <c r="B54" s="846" t="s">
        <v>641</v>
      </c>
      <c r="C54" s="1094"/>
      <c r="D54" s="70"/>
      <c r="E54" s="390"/>
      <c r="F54" s="837">
        <f>+F55</f>
        <v>200</v>
      </c>
      <c r="G54" s="1389"/>
      <c r="H54" s="1389"/>
      <c r="I54" s="1389"/>
      <c r="J54" s="1389"/>
      <c r="K54" s="1389"/>
      <c r="L54" s="1389"/>
    </row>
    <row r="55" spans="1:12" customFormat="1" ht="18.75" customHeight="1" x14ac:dyDescent="0.25">
      <c r="A55" s="750"/>
      <c r="B55" s="390" t="s">
        <v>1730</v>
      </c>
      <c r="C55" s="1094" t="s">
        <v>39</v>
      </c>
      <c r="D55" s="70">
        <v>1</v>
      </c>
      <c r="E55" s="839" t="s">
        <v>185</v>
      </c>
      <c r="F55" s="840">
        <v>200</v>
      </c>
      <c r="G55" s="1389"/>
      <c r="H55" s="1389"/>
      <c r="I55" s="1389"/>
      <c r="J55" s="1389"/>
      <c r="K55" s="1389"/>
      <c r="L55" s="1389"/>
    </row>
    <row r="56" spans="1:12" customFormat="1" ht="18.75" customHeight="1" x14ac:dyDescent="0.25">
      <c r="A56" s="750">
        <v>8</v>
      </c>
      <c r="B56" s="835" t="s">
        <v>791</v>
      </c>
      <c r="C56" s="1094"/>
      <c r="D56" s="847"/>
      <c r="E56" s="17"/>
      <c r="F56" s="837">
        <f>+F57</f>
        <v>100</v>
      </c>
      <c r="G56" s="1389"/>
      <c r="H56" s="1389"/>
      <c r="I56" s="1389"/>
      <c r="J56" s="1389"/>
      <c r="K56" s="1389"/>
      <c r="L56" s="1389"/>
    </row>
    <row r="57" spans="1:12" customFormat="1" ht="25.5" customHeight="1" x14ac:dyDescent="0.25">
      <c r="A57" s="117"/>
      <c r="B57" s="365" t="s">
        <v>842</v>
      </c>
      <c r="C57" s="1094" t="s">
        <v>39</v>
      </c>
      <c r="D57" s="843">
        <v>1</v>
      </c>
      <c r="E57" s="704" t="s">
        <v>185</v>
      </c>
      <c r="F57" s="840">
        <v>100</v>
      </c>
      <c r="G57" s="1389"/>
      <c r="H57" s="1389"/>
      <c r="I57" s="1389"/>
      <c r="J57" s="1389"/>
      <c r="K57" s="1389"/>
      <c r="L57" s="1389"/>
    </row>
    <row r="58" spans="1:12" customFormat="1" ht="25.5" customHeight="1" x14ac:dyDescent="0.25">
      <c r="A58" s="117" t="s">
        <v>1057</v>
      </c>
      <c r="B58" s="17" t="s">
        <v>1731</v>
      </c>
      <c r="C58" s="1094"/>
      <c r="D58" s="291">
        <v>1</v>
      </c>
      <c r="E58" s="704" t="s">
        <v>248</v>
      </c>
      <c r="F58" s="837">
        <v>500</v>
      </c>
      <c r="G58" s="1389"/>
      <c r="H58" s="1389"/>
      <c r="I58" s="1389"/>
      <c r="J58" s="1389"/>
      <c r="K58" s="1389"/>
      <c r="L58" s="1389"/>
    </row>
    <row r="59" spans="1:12" customFormat="1" ht="25.5" customHeight="1" x14ac:dyDescent="0.25">
      <c r="A59" s="1115">
        <v>10</v>
      </c>
      <c r="B59" s="848" t="s">
        <v>642</v>
      </c>
      <c r="C59" s="1094"/>
      <c r="D59" s="849"/>
      <c r="E59" s="848"/>
      <c r="F59" s="837">
        <f>SUM(F60:F63)</f>
        <v>14800</v>
      </c>
      <c r="G59" s="1389"/>
      <c r="H59" s="1389"/>
      <c r="I59" s="1389"/>
      <c r="J59" s="1389"/>
      <c r="K59" s="1389"/>
      <c r="L59" s="1389"/>
    </row>
    <row r="60" spans="1:12" customFormat="1" ht="28.5" customHeight="1" x14ac:dyDescent="0.25">
      <c r="A60" s="750"/>
      <c r="B60" s="850" t="s">
        <v>643</v>
      </c>
      <c r="C60" s="1094" t="s">
        <v>39</v>
      </c>
      <c r="D60" s="838">
        <v>1</v>
      </c>
      <c r="E60" s="417" t="s">
        <v>164</v>
      </c>
      <c r="F60" s="840">
        <v>500</v>
      </c>
      <c r="G60" s="1389"/>
      <c r="H60" s="1389"/>
      <c r="I60" s="1389"/>
      <c r="J60" s="1389"/>
      <c r="K60" s="1389"/>
      <c r="L60" s="1389"/>
    </row>
    <row r="61" spans="1:12" customFormat="1" ht="25.5" customHeight="1" x14ac:dyDescent="0.25">
      <c r="A61" s="1115"/>
      <c r="B61" s="850" t="s">
        <v>644</v>
      </c>
      <c r="C61" s="1094" t="s">
        <v>39</v>
      </c>
      <c r="D61" s="838">
        <v>1</v>
      </c>
      <c r="E61" s="417" t="s">
        <v>1740</v>
      </c>
      <c r="F61" s="840">
        <v>500</v>
      </c>
      <c r="G61" s="1389"/>
      <c r="H61" s="1389"/>
      <c r="I61" s="1389"/>
      <c r="J61" s="1389"/>
      <c r="K61" s="1389"/>
      <c r="L61" s="1389"/>
    </row>
    <row r="62" spans="1:12" customFormat="1" ht="25.5" customHeight="1" x14ac:dyDescent="0.25">
      <c r="A62" s="117"/>
      <c r="B62" s="850" t="s">
        <v>646</v>
      </c>
      <c r="C62" s="1094" t="s">
        <v>39</v>
      </c>
      <c r="D62" s="838">
        <v>1</v>
      </c>
      <c r="E62" s="417" t="s">
        <v>166</v>
      </c>
      <c r="F62" s="840">
        <v>2000</v>
      </c>
      <c r="G62" s="1389"/>
      <c r="H62" s="1389"/>
      <c r="I62" s="1389"/>
      <c r="J62" s="1389"/>
      <c r="K62" s="1389"/>
      <c r="L62" s="1389"/>
    </row>
    <row r="63" spans="1:12" customFormat="1" ht="25.5" customHeight="1" x14ac:dyDescent="0.25">
      <c r="A63" s="117"/>
      <c r="B63" s="850" t="s">
        <v>1732</v>
      </c>
      <c r="C63" s="1094" t="s">
        <v>39</v>
      </c>
      <c r="D63" s="838">
        <v>2</v>
      </c>
      <c r="E63" s="417" t="s">
        <v>78</v>
      </c>
      <c r="F63" s="840">
        <v>11800</v>
      </c>
      <c r="G63" s="1389"/>
      <c r="H63" s="1389"/>
      <c r="I63" s="1389"/>
      <c r="J63" s="1389"/>
      <c r="K63" s="1389"/>
      <c r="L63" s="1389"/>
    </row>
    <row r="64" spans="1:12" customFormat="1" ht="29.25" customHeight="1" x14ac:dyDescent="0.25">
      <c r="A64" s="117" t="s">
        <v>845</v>
      </c>
      <c r="B64" s="846" t="s">
        <v>647</v>
      </c>
      <c r="C64" s="1094"/>
      <c r="D64" s="454"/>
      <c r="E64" s="851"/>
      <c r="F64" s="837">
        <f>+F65</f>
        <v>6860</v>
      </c>
      <c r="G64" s="1389"/>
      <c r="H64" s="1389"/>
      <c r="I64" s="1389"/>
      <c r="J64" s="1389"/>
      <c r="K64" s="1389"/>
      <c r="L64" s="1389"/>
    </row>
    <row r="65" spans="1:12" customFormat="1" ht="25.5" customHeight="1" x14ac:dyDescent="0.25">
      <c r="A65" s="117"/>
      <c r="B65" s="850" t="s">
        <v>648</v>
      </c>
      <c r="C65" s="1094" t="s">
        <v>39</v>
      </c>
      <c r="D65" s="838">
        <v>2</v>
      </c>
      <c r="E65" s="417" t="s">
        <v>166</v>
      </c>
      <c r="F65" s="852">
        <v>6860</v>
      </c>
      <c r="G65" s="1389"/>
      <c r="H65" s="1389"/>
      <c r="I65" s="1389"/>
      <c r="J65" s="1389"/>
      <c r="K65" s="1389"/>
      <c r="L65" s="1389"/>
    </row>
    <row r="66" spans="1:12" customFormat="1" ht="18.75" customHeight="1" x14ac:dyDescent="0.25">
      <c r="A66" s="117" t="s">
        <v>2297</v>
      </c>
      <c r="B66" s="835" t="s">
        <v>839</v>
      </c>
      <c r="C66" s="1094"/>
      <c r="D66" s="847"/>
      <c r="E66" s="17"/>
      <c r="F66" s="837">
        <f>+F67</f>
        <v>1500</v>
      </c>
      <c r="G66" s="1389"/>
      <c r="H66" s="1389"/>
      <c r="I66" s="1389"/>
      <c r="J66" s="1389"/>
      <c r="K66" s="1389"/>
      <c r="L66" s="1389"/>
    </row>
    <row r="67" spans="1:12" customFormat="1" ht="18.75" customHeight="1" x14ac:dyDescent="0.25">
      <c r="A67" s="117"/>
      <c r="B67" s="365" t="s">
        <v>1733</v>
      </c>
      <c r="C67" s="1094" t="s">
        <v>39</v>
      </c>
      <c r="D67" s="843">
        <v>1</v>
      </c>
      <c r="E67" s="417" t="s">
        <v>185</v>
      </c>
      <c r="F67" s="840">
        <v>1500</v>
      </c>
      <c r="G67" s="1389"/>
      <c r="H67" s="1389"/>
      <c r="I67" s="1389"/>
      <c r="J67" s="1389"/>
      <c r="K67" s="1389"/>
      <c r="L67" s="1389"/>
    </row>
    <row r="68" spans="1:12" customFormat="1" ht="18.75" customHeight="1" x14ac:dyDescent="0.25">
      <c r="A68" s="117" t="s">
        <v>1080</v>
      </c>
      <c r="B68" s="842" t="s">
        <v>1734</v>
      </c>
      <c r="C68" s="1094"/>
      <c r="D68" s="841"/>
      <c r="E68" s="417"/>
      <c r="F68" s="837">
        <f>SUM(F69:F70)</f>
        <v>2820</v>
      </c>
      <c r="G68" s="1389"/>
      <c r="H68" s="1389"/>
      <c r="I68" s="1389"/>
      <c r="J68" s="1389"/>
      <c r="K68" s="1389"/>
      <c r="L68" s="1389"/>
    </row>
    <row r="69" spans="1:12" customFormat="1" ht="18.75" customHeight="1" x14ac:dyDescent="0.25">
      <c r="A69" s="117"/>
      <c r="B69" s="365" t="s">
        <v>1735</v>
      </c>
      <c r="C69" s="1094" t="s">
        <v>39</v>
      </c>
      <c r="D69" s="841" t="s">
        <v>634</v>
      </c>
      <c r="E69" s="417" t="s">
        <v>248</v>
      </c>
      <c r="F69" s="840">
        <v>1410</v>
      </c>
      <c r="G69" s="1389"/>
      <c r="H69" s="1389"/>
      <c r="I69" s="1389"/>
      <c r="J69" s="1389"/>
      <c r="K69" s="1389"/>
      <c r="L69" s="1389"/>
    </row>
    <row r="70" spans="1:12" customFormat="1" ht="18.75" customHeight="1" x14ac:dyDescent="0.25">
      <c r="A70" s="117"/>
      <c r="B70" s="365" t="s">
        <v>1736</v>
      </c>
      <c r="C70" s="1094" t="s">
        <v>39</v>
      </c>
      <c r="D70" s="841" t="s">
        <v>634</v>
      </c>
      <c r="E70" s="417" t="s">
        <v>248</v>
      </c>
      <c r="F70" s="840">
        <v>1410</v>
      </c>
      <c r="G70" s="1389"/>
      <c r="H70" s="1389"/>
      <c r="I70" s="1389"/>
      <c r="J70" s="1389"/>
      <c r="K70" s="1389"/>
      <c r="L70" s="1389"/>
    </row>
    <row r="71" spans="1:12" customFormat="1" ht="18.75" customHeight="1" x14ac:dyDescent="0.25">
      <c r="A71" s="117" t="s">
        <v>1289</v>
      </c>
      <c r="B71" s="853" t="s">
        <v>1737</v>
      </c>
      <c r="C71" s="1094" t="s">
        <v>39</v>
      </c>
      <c r="D71" s="838">
        <v>1</v>
      </c>
      <c r="E71" s="417" t="s">
        <v>185</v>
      </c>
      <c r="F71" s="837">
        <v>1000</v>
      </c>
      <c r="G71" s="1389"/>
      <c r="H71" s="1389"/>
      <c r="I71" s="1389"/>
      <c r="J71" s="1389"/>
      <c r="K71" s="1389"/>
      <c r="L71" s="1389"/>
    </row>
    <row r="72" spans="1:12" customFormat="1" ht="18.75" customHeight="1" x14ac:dyDescent="0.25">
      <c r="A72" s="117" t="s">
        <v>1290</v>
      </c>
      <c r="B72" s="853" t="s">
        <v>1738</v>
      </c>
      <c r="C72" s="1094"/>
      <c r="D72" s="838"/>
      <c r="E72" s="417"/>
      <c r="F72" s="837">
        <f>SUM(F73:F74)</f>
        <v>7900</v>
      </c>
      <c r="G72" s="1389"/>
      <c r="H72" s="1389"/>
      <c r="I72" s="1389"/>
      <c r="J72" s="1389"/>
      <c r="K72" s="1389"/>
      <c r="L72" s="1389"/>
    </row>
    <row r="73" spans="1:12" customFormat="1" ht="18.75" customHeight="1" x14ac:dyDescent="0.25">
      <c r="A73" s="117"/>
      <c r="B73" s="418" t="s">
        <v>638</v>
      </c>
      <c r="C73" s="1094" t="s">
        <v>39</v>
      </c>
      <c r="D73" s="838">
        <v>1</v>
      </c>
      <c r="E73" s="417" t="s">
        <v>248</v>
      </c>
      <c r="F73" s="840">
        <v>7400</v>
      </c>
      <c r="G73" s="1389"/>
      <c r="H73" s="1389"/>
      <c r="I73" s="1389"/>
      <c r="J73" s="1389"/>
      <c r="K73" s="1389"/>
      <c r="L73" s="1389"/>
    </row>
    <row r="74" spans="1:12" customFormat="1" ht="18.75" customHeight="1" x14ac:dyDescent="0.25">
      <c r="A74" s="117"/>
      <c r="B74" s="418" t="s">
        <v>640</v>
      </c>
      <c r="C74" s="1094" t="s">
        <v>39</v>
      </c>
      <c r="D74" s="838">
        <v>1</v>
      </c>
      <c r="E74" s="417" t="s">
        <v>248</v>
      </c>
      <c r="F74" s="840">
        <v>500</v>
      </c>
      <c r="G74" s="1389"/>
      <c r="H74" s="1389"/>
      <c r="I74" s="1389"/>
      <c r="J74" s="1389"/>
      <c r="K74" s="1389"/>
      <c r="L74" s="1389"/>
    </row>
    <row r="75" spans="1:12" customFormat="1" ht="27.75" customHeight="1" x14ac:dyDescent="0.25">
      <c r="A75" s="750">
        <v>16</v>
      </c>
      <c r="B75" s="846" t="s">
        <v>838</v>
      </c>
      <c r="C75" s="1094"/>
      <c r="D75" s="30"/>
      <c r="E75" s="390"/>
      <c r="F75" s="837">
        <f>SUM(F76:F77)</f>
        <v>1000</v>
      </c>
      <c r="G75" s="1389"/>
      <c r="H75" s="1389"/>
      <c r="I75" s="1389"/>
      <c r="J75" s="1389"/>
      <c r="K75" s="1389"/>
      <c r="L75" s="1389"/>
    </row>
    <row r="76" spans="1:12" customFormat="1" ht="18.75" customHeight="1" x14ac:dyDescent="0.25">
      <c r="A76" s="750"/>
      <c r="B76" s="704" t="s">
        <v>638</v>
      </c>
      <c r="C76" s="1094" t="s">
        <v>39</v>
      </c>
      <c r="D76" s="838">
        <v>1</v>
      </c>
      <c r="E76" s="417" t="s">
        <v>639</v>
      </c>
      <c r="F76" s="840">
        <v>800</v>
      </c>
      <c r="G76" s="1389"/>
      <c r="H76" s="1389"/>
      <c r="I76" s="1389"/>
      <c r="J76" s="1389"/>
      <c r="K76" s="1389"/>
      <c r="L76" s="1389"/>
    </row>
    <row r="77" spans="1:12" customFormat="1" ht="18.75" customHeight="1" x14ac:dyDescent="0.25">
      <c r="A77" s="750"/>
      <c r="B77" s="365" t="s">
        <v>640</v>
      </c>
      <c r="C77" s="1094" t="s">
        <v>39</v>
      </c>
      <c r="D77" s="841" t="s">
        <v>634</v>
      </c>
      <c r="E77" s="417" t="s">
        <v>191</v>
      </c>
      <c r="F77" s="840">
        <v>200</v>
      </c>
      <c r="G77" s="1389"/>
      <c r="H77" s="1389"/>
      <c r="I77" s="1389"/>
      <c r="J77" s="1389"/>
      <c r="K77" s="1389"/>
      <c r="L77" s="1389"/>
    </row>
    <row r="78" spans="1:12" customFormat="1" ht="18.75" customHeight="1" x14ac:dyDescent="0.25">
      <c r="A78" s="750">
        <v>17</v>
      </c>
      <c r="B78" s="853" t="s">
        <v>654</v>
      </c>
      <c r="C78" s="1094"/>
      <c r="D78" s="854"/>
      <c r="E78" s="855"/>
      <c r="F78" s="837">
        <f>+F79</f>
        <v>0</v>
      </c>
      <c r="G78" s="1389"/>
      <c r="H78" s="1389"/>
      <c r="I78" s="1389"/>
      <c r="J78" s="1389"/>
      <c r="K78" s="1389"/>
      <c r="L78" s="1389"/>
    </row>
    <row r="79" spans="1:12" customFormat="1" ht="18.75" customHeight="1" x14ac:dyDescent="0.25">
      <c r="A79" s="750"/>
      <c r="B79" s="418" t="s">
        <v>655</v>
      </c>
      <c r="C79" s="1094" t="s">
        <v>39</v>
      </c>
      <c r="D79" s="856" t="s">
        <v>634</v>
      </c>
      <c r="E79" s="857" t="s">
        <v>656</v>
      </c>
      <c r="F79" s="840">
        <v>0</v>
      </c>
      <c r="G79" s="1389"/>
      <c r="H79" s="1389"/>
      <c r="I79" s="1389"/>
      <c r="J79" s="1389"/>
      <c r="K79" s="1389"/>
      <c r="L79" s="1389"/>
    </row>
    <row r="80" spans="1:12" customFormat="1" ht="18.75" customHeight="1" x14ac:dyDescent="0.25">
      <c r="A80" s="750"/>
      <c r="B80" s="418" t="s">
        <v>657</v>
      </c>
      <c r="C80" s="1094" t="s">
        <v>39</v>
      </c>
      <c r="D80" s="858">
        <v>1</v>
      </c>
      <c r="E80" s="859" t="s">
        <v>164</v>
      </c>
      <c r="F80" s="840">
        <v>0</v>
      </c>
      <c r="G80" s="1389"/>
      <c r="H80" s="1389"/>
      <c r="I80" s="1389"/>
      <c r="J80" s="1389"/>
      <c r="K80" s="1389"/>
      <c r="L80" s="1389"/>
    </row>
    <row r="81" spans="1:12" customFormat="1" ht="18.75" customHeight="1" x14ac:dyDescent="0.25">
      <c r="A81" s="750"/>
      <c r="B81" s="418" t="s">
        <v>658</v>
      </c>
      <c r="C81" s="1094" t="s">
        <v>39</v>
      </c>
      <c r="D81" s="858">
        <v>1</v>
      </c>
      <c r="E81" s="859" t="s">
        <v>659</v>
      </c>
      <c r="F81" s="840">
        <v>0</v>
      </c>
      <c r="G81" s="1389"/>
      <c r="H81" s="1389"/>
      <c r="I81" s="1389"/>
      <c r="J81" s="1389"/>
      <c r="K81" s="1389"/>
      <c r="L81" s="1389"/>
    </row>
    <row r="82" spans="1:12" customFormat="1" ht="18.75" customHeight="1" x14ac:dyDescent="0.25">
      <c r="A82" s="750"/>
      <c r="B82" s="418" t="s">
        <v>660</v>
      </c>
      <c r="C82" s="1094" t="s">
        <v>39</v>
      </c>
      <c r="D82" s="858">
        <v>1</v>
      </c>
      <c r="E82" s="859" t="s">
        <v>579</v>
      </c>
      <c r="F82" s="840">
        <v>0</v>
      </c>
      <c r="G82" s="1389"/>
      <c r="H82" s="1389"/>
      <c r="I82" s="1389"/>
      <c r="J82" s="1389"/>
      <c r="K82" s="1389"/>
      <c r="L82" s="1389"/>
    </row>
    <row r="83" spans="1:12" customFormat="1" ht="18.75" customHeight="1" x14ac:dyDescent="0.25">
      <c r="A83" s="750">
        <v>18</v>
      </c>
      <c r="B83" s="848" t="s">
        <v>960</v>
      </c>
      <c r="C83" s="1094" t="s">
        <v>39</v>
      </c>
      <c r="D83" s="70">
        <v>5</v>
      </c>
      <c r="E83" s="390" t="s">
        <v>1121</v>
      </c>
      <c r="F83" s="837">
        <v>96996</v>
      </c>
      <c r="G83" s="1389"/>
      <c r="H83" s="1389"/>
      <c r="I83" s="1389"/>
      <c r="J83" s="1389"/>
      <c r="K83" s="1389"/>
      <c r="L83" s="1389"/>
    </row>
    <row r="84" spans="1:12" customFormat="1" ht="18.75" customHeight="1" x14ac:dyDescent="0.25">
      <c r="A84" s="750">
        <v>19</v>
      </c>
      <c r="B84" s="848" t="s">
        <v>1739</v>
      </c>
      <c r="C84" s="1094" t="s">
        <v>39</v>
      </c>
      <c r="D84" s="70">
        <v>5</v>
      </c>
      <c r="E84" s="390" t="s">
        <v>1121</v>
      </c>
      <c r="F84" s="837">
        <v>3743</v>
      </c>
      <c r="G84" s="1389"/>
      <c r="H84" s="1389"/>
      <c r="I84" s="1389"/>
      <c r="J84" s="1389"/>
      <c r="K84" s="1389"/>
      <c r="L84" s="1389"/>
    </row>
    <row r="85" spans="1:12" ht="18.75" customHeight="1" x14ac:dyDescent="0.25">
      <c r="A85" s="1358" t="s">
        <v>857</v>
      </c>
      <c r="B85" s="1359"/>
      <c r="C85" s="85"/>
      <c r="D85" s="31"/>
      <c r="E85" s="85"/>
      <c r="F85" s="74">
        <v>195600</v>
      </c>
      <c r="G85" s="1389"/>
      <c r="H85" s="615"/>
      <c r="I85" s="615"/>
      <c r="J85" s="615"/>
      <c r="K85" s="615"/>
      <c r="L85" s="615"/>
    </row>
    <row r="86" spans="1:12" ht="30" customHeight="1" x14ac:dyDescent="0.2">
      <c r="A86" s="629">
        <v>1</v>
      </c>
      <c r="B86" s="629" t="s">
        <v>1592</v>
      </c>
      <c r="C86" s="1085"/>
      <c r="D86" s="630"/>
      <c r="E86" s="631"/>
      <c r="F86" s="670">
        <v>0</v>
      </c>
      <c r="G86" s="615"/>
      <c r="H86" s="615"/>
      <c r="I86" s="615"/>
      <c r="J86" s="615"/>
      <c r="K86" s="615"/>
      <c r="L86" s="615"/>
    </row>
    <row r="87" spans="1:12" ht="18.75" customHeight="1" x14ac:dyDescent="0.2">
      <c r="A87" s="660">
        <v>1.1000000000000001</v>
      </c>
      <c r="B87" s="632" t="s">
        <v>1790</v>
      </c>
      <c r="C87" s="659" t="s">
        <v>39</v>
      </c>
      <c r="D87" s="633">
        <v>1</v>
      </c>
      <c r="E87" s="616" t="s">
        <v>185</v>
      </c>
      <c r="F87" s="15">
        <v>0</v>
      </c>
      <c r="G87" s="615"/>
      <c r="H87" s="615"/>
      <c r="I87" s="615"/>
      <c r="J87" s="615"/>
      <c r="K87" s="615"/>
      <c r="L87" s="615"/>
    </row>
    <row r="88" spans="1:12" ht="18.75" customHeight="1" x14ac:dyDescent="0.2">
      <c r="A88" s="660">
        <v>1.2</v>
      </c>
      <c r="B88" s="632" t="s">
        <v>1522</v>
      </c>
      <c r="C88" s="659" t="s">
        <v>39</v>
      </c>
      <c r="D88" s="633">
        <v>11</v>
      </c>
      <c r="E88" s="616" t="s">
        <v>1523</v>
      </c>
      <c r="F88" s="15">
        <v>0</v>
      </c>
      <c r="G88" s="615"/>
      <c r="H88" s="615"/>
      <c r="I88" s="615"/>
      <c r="J88" s="615"/>
      <c r="K88" s="615"/>
      <c r="L88" s="615"/>
    </row>
    <row r="89" spans="1:12" ht="18.75" customHeight="1" x14ac:dyDescent="0.2">
      <c r="A89" s="660">
        <v>1.3</v>
      </c>
      <c r="B89" s="632" t="s">
        <v>1524</v>
      </c>
      <c r="C89" s="659" t="s">
        <v>39</v>
      </c>
      <c r="D89" s="633">
        <v>3</v>
      </c>
      <c r="E89" s="616" t="s">
        <v>164</v>
      </c>
      <c r="F89" s="15">
        <v>0</v>
      </c>
      <c r="G89" s="615"/>
      <c r="H89" s="615"/>
      <c r="I89" s="615"/>
      <c r="J89" s="615"/>
      <c r="K89" s="615"/>
      <c r="L89" s="615"/>
    </row>
    <row r="90" spans="1:12" ht="18.75" customHeight="1" x14ac:dyDescent="0.2">
      <c r="A90" s="660">
        <v>1.4</v>
      </c>
      <c r="B90" s="632" t="s">
        <v>1525</v>
      </c>
      <c r="C90" s="659" t="s">
        <v>39</v>
      </c>
      <c r="D90" s="633"/>
      <c r="E90" s="616"/>
      <c r="F90" s="15">
        <v>0</v>
      </c>
      <c r="G90" s="615"/>
      <c r="H90" s="615"/>
      <c r="I90" s="615"/>
      <c r="J90" s="615"/>
      <c r="K90" s="615"/>
      <c r="L90" s="615"/>
    </row>
    <row r="91" spans="1:12" ht="26.25" customHeight="1" x14ac:dyDescent="0.2">
      <c r="A91" s="629">
        <v>2</v>
      </c>
      <c r="B91" s="629" t="s">
        <v>1526</v>
      </c>
      <c r="C91" s="1086"/>
      <c r="D91" s="634"/>
      <c r="E91" s="635"/>
      <c r="F91" s="670">
        <v>0</v>
      </c>
      <c r="G91" s="615"/>
      <c r="H91" s="615"/>
      <c r="I91" s="615"/>
      <c r="J91" s="615"/>
      <c r="K91" s="615"/>
      <c r="L91" s="615"/>
    </row>
    <row r="92" spans="1:12" ht="18.75" customHeight="1" x14ac:dyDescent="0.2">
      <c r="A92" s="660">
        <v>1.1000000000000001</v>
      </c>
      <c r="B92" s="632" t="s">
        <v>1527</v>
      </c>
      <c r="C92" s="659" t="s">
        <v>39</v>
      </c>
      <c r="D92" s="633">
        <v>33</v>
      </c>
      <c r="E92" s="616" t="s">
        <v>1528</v>
      </c>
      <c r="F92" s="15">
        <v>0</v>
      </c>
      <c r="G92" s="615"/>
      <c r="H92" s="615"/>
      <c r="I92" s="615"/>
      <c r="J92" s="615"/>
      <c r="K92" s="615"/>
      <c r="L92" s="615"/>
    </row>
    <row r="93" spans="1:12" ht="18.75" customHeight="1" x14ac:dyDescent="0.2">
      <c r="A93" s="660">
        <v>1.2</v>
      </c>
      <c r="B93" s="632" t="s">
        <v>1529</v>
      </c>
      <c r="C93" s="659" t="s">
        <v>39</v>
      </c>
      <c r="D93" s="633">
        <v>88</v>
      </c>
      <c r="E93" s="636" t="s">
        <v>1530</v>
      </c>
      <c r="F93" s="671">
        <v>0</v>
      </c>
      <c r="G93" s="615"/>
      <c r="H93" s="615"/>
      <c r="I93" s="615"/>
      <c r="J93" s="615"/>
      <c r="K93" s="615"/>
      <c r="L93" s="615"/>
    </row>
    <row r="94" spans="1:12" ht="18.75" customHeight="1" x14ac:dyDescent="0.2">
      <c r="A94" s="660">
        <v>1.3</v>
      </c>
      <c r="B94" s="632" t="s">
        <v>1531</v>
      </c>
      <c r="C94" s="659" t="s">
        <v>39</v>
      </c>
      <c r="D94" s="633">
        <v>33</v>
      </c>
      <c r="E94" s="616" t="s">
        <v>1528</v>
      </c>
      <c r="F94" s="15" t="s">
        <v>1532</v>
      </c>
      <c r="G94" s="615"/>
      <c r="H94" s="615"/>
      <c r="I94" s="615"/>
      <c r="J94" s="615"/>
      <c r="K94" s="615"/>
      <c r="L94" s="615"/>
    </row>
    <row r="95" spans="1:12" ht="18.75" customHeight="1" x14ac:dyDescent="0.2">
      <c r="A95" s="660">
        <v>1.4</v>
      </c>
      <c r="B95" s="632" t="s">
        <v>1533</v>
      </c>
      <c r="C95" s="659" t="s">
        <v>39</v>
      </c>
      <c r="D95" s="633">
        <v>22</v>
      </c>
      <c r="E95" s="616" t="s">
        <v>1534</v>
      </c>
      <c r="F95" s="15">
        <v>0</v>
      </c>
      <c r="G95" s="615"/>
      <c r="H95" s="615"/>
      <c r="I95" s="615"/>
      <c r="J95" s="615"/>
      <c r="K95" s="615"/>
      <c r="L95" s="615"/>
    </row>
    <row r="96" spans="1:12" ht="17.25" customHeight="1" x14ac:dyDescent="0.2">
      <c r="A96" s="660">
        <v>1.5</v>
      </c>
      <c r="B96" s="632" t="s">
        <v>1535</v>
      </c>
      <c r="C96" s="659" t="s">
        <v>39</v>
      </c>
      <c r="D96" s="633">
        <v>480</v>
      </c>
      <c r="E96" s="616" t="s">
        <v>287</v>
      </c>
      <c r="F96" s="15">
        <v>0</v>
      </c>
      <c r="G96" s="615"/>
      <c r="H96" s="615"/>
      <c r="I96" s="615"/>
      <c r="J96" s="615"/>
      <c r="K96" s="615"/>
      <c r="L96" s="615"/>
    </row>
    <row r="97" spans="1:12" ht="19.5" customHeight="1" x14ac:dyDescent="0.2">
      <c r="A97" s="660">
        <v>1.6</v>
      </c>
      <c r="B97" s="632" t="s">
        <v>1536</v>
      </c>
      <c r="C97" s="659" t="s">
        <v>39</v>
      </c>
      <c r="D97" s="633">
        <v>4</v>
      </c>
      <c r="E97" s="616" t="s">
        <v>290</v>
      </c>
      <c r="F97" s="15">
        <v>40000</v>
      </c>
      <c r="G97" s="615"/>
      <c r="H97" s="615"/>
      <c r="I97" s="615"/>
      <c r="J97" s="615"/>
      <c r="K97" s="615"/>
      <c r="L97" s="615"/>
    </row>
    <row r="98" spans="1:12" ht="18.75" customHeight="1" x14ac:dyDescent="0.2">
      <c r="A98" s="660">
        <v>1.7</v>
      </c>
      <c r="B98" s="632" t="s">
        <v>1537</v>
      </c>
      <c r="C98" s="659" t="s">
        <v>39</v>
      </c>
      <c r="D98" s="633">
        <v>1</v>
      </c>
      <c r="E98" s="616" t="s">
        <v>1538</v>
      </c>
      <c r="F98" s="15">
        <v>76640</v>
      </c>
      <c r="G98" s="615"/>
      <c r="H98" s="615"/>
      <c r="I98" s="615"/>
      <c r="J98" s="615"/>
      <c r="K98" s="615"/>
      <c r="L98" s="615"/>
    </row>
    <row r="99" spans="1:12" ht="18.75" customHeight="1" x14ac:dyDescent="0.2">
      <c r="A99" s="660">
        <v>1.8</v>
      </c>
      <c r="B99" s="632" t="s">
        <v>1539</v>
      </c>
      <c r="C99" s="659" t="s">
        <v>39</v>
      </c>
      <c r="D99" s="633">
        <v>22</v>
      </c>
      <c r="E99" s="616" t="s">
        <v>294</v>
      </c>
      <c r="F99" s="15">
        <v>49500</v>
      </c>
      <c r="G99" s="615"/>
      <c r="H99" s="615"/>
      <c r="I99" s="615"/>
      <c r="J99" s="615"/>
      <c r="K99" s="615"/>
      <c r="L99" s="615"/>
    </row>
    <row r="100" spans="1:12" ht="16.5" customHeight="1" x14ac:dyDescent="0.2">
      <c r="A100" s="660">
        <v>1.9</v>
      </c>
      <c r="B100" s="632" t="s">
        <v>1540</v>
      </c>
      <c r="C100" s="659" t="s">
        <v>39</v>
      </c>
      <c r="D100" s="633">
        <v>11</v>
      </c>
      <c r="E100" s="616" t="s">
        <v>1541</v>
      </c>
      <c r="F100" s="15">
        <v>34100</v>
      </c>
      <c r="G100" s="615"/>
      <c r="H100" s="615"/>
      <c r="I100" s="615"/>
      <c r="J100" s="615"/>
      <c r="K100" s="615"/>
      <c r="L100" s="615"/>
    </row>
    <row r="101" spans="1:12" ht="21" customHeight="1" x14ac:dyDescent="0.2">
      <c r="A101" s="661">
        <v>1.1000000000000001</v>
      </c>
      <c r="B101" s="637" t="s">
        <v>1542</v>
      </c>
      <c r="C101" s="659" t="s">
        <v>39</v>
      </c>
      <c r="D101" s="638">
        <v>150</v>
      </c>
      <c r="E101" s="617" t="s">
        <v>1543</v>
      </c>
      <c r="F101" s="15">
        <v>450000</v>
      </c>
      <c r="G101" s="615"/>
      <c r="H101" s="615"/>
      <c r="I101" s="615"/>
      <c r="J101" s="615"/>
      <c r="K101" s="615"/>
      <c r="L101" s="615"/>
    </row>
    <row r="102" spans="1:12" ht="19.5" customHeight="1" x14ac:dyDescent="0.2">
      <c r="A102" s="660">
        <v>1.1100000000000001</v>
      </c>
      <c r="B102" s="639" t="s">
        <v>1544</v>
      </c>
      <c r="C102" s="659" t="s">
        <v>39</v>
      </c>
      <c r="D102" s="640">
        <v>1</v>
      </c>
      <c r="E102" s="641" t="s">
        <v>1545</v>
      </c>
      <c r="F102" s="291">
        <v>1500</v>
      </c>
      <c r="G102" s="615"/>
      <c r="H102" s="615"/>
      <c r="I102" s="615"/>
      <c r="J102" s="615"/>
      <c r="K102" s="615"/>
      <c r="L102" s="615"/>
    </row>
    <row r="103" spans="1:12" ht="17.25" customHeight="1" x14ac:dyDescent="0.2">
      <c r="A103" s="661">
        <v>1.1200000000000001</v>
      </c>
      <c r="B103" s="642" t="s">
        <v>1546</v>
      </c>
      <c r="C103" s="659" t="s">
        <v>39</v>
      </c>
      <c r="D103" s="633" t="s">
        <v>1547</v>
      </c>
      <c r="E103" s="616" t="s">
        <v>1548</v>
      </c>
      <c r="F103" s="15">
        <v>0</v>
      </c>
      <c r="G103" s="615"/>
      <c r="H103" s="615"/>
      <c r="I103" s="615"/>
      <c r="J103" s="615"/>
      <c r="K103" s="615"/>
      <c r="L103" s="615"/>
    </row>
    <row r="104" spans="1:12" ht="19.5" customHeight="1" x14ac:dyDescent="0.2">
      <c r="A104" s="660">
        <v>1.1299999999999999</v>
      </c>
      <c r="B104" s="632" t="s">
        <v>1549</v>
      </c>
      <c r="C104" s="659" t="s">
        <v>39</v>
      </c>
      <c r="D104" s="633">
        <v>120</v>
      </c>
      <c r="E104" s="616" t="s">
        <v>1550</v>
      </c>
      <c r="F104" s="15">
        <v>7140</v>
      </c>
      <c r="G104" s="615"/>
      <c r="H104" s="615"/>
      <c r="I104" s="615"/>
      <c r="J104" s="615"/>
      <c r="K104" s="615"/>
      <c r="L104" s="615"/>
    </row>
    <row r="105" spans="1:12" ht="25.5" x14ac:dyDescent="0.2">
      <c r="A105" s="661">
        <v>1.1399999999999999</v>
      </c>
      <c r="B105" s="632" t="s">
        <v>1551</v>
      </c>
      <c r="C105" s="659" t="s">
        <v>39</v>
      </c>
      <c r="D105" s="618">
        <v>120</v>
      </c>
      <c r="E105" s="616" t="s">
        <v>1552</v>
      </c>
      <c r="F105" s="15">
        <v>0</v>
      </c>
      <c r="G105" s="615"/>
      <c r="H105" s="615"/>
      <c r="I105" s="615"/>
      <c r="J105" s="615"/>
      <c r="K105" s="615"/>
      <c r="L105" s="615"/>
    </row>
    <row r="106" spans="1:12" ht="19.5" customHeight="1" x14ac:dyDescent="0.2">
      <c r="A106" s="660">
        <v>1.1499999999999999</v>
      </c>
      <c r="B106" s="632" t="s">
        <v>1553</v>
      </c>
      <c r="C106" s="659" t="s">
        <v>39</v>
      </c>
      <c r="D106" s="618">
        <v>12</v>
      </c>
      <c r="E106" s="616" t="s">
        <v>1554</v>
      </c>
      <c r="F106" s="15">
        <v>0</v>
      </c>
      <c r="G106" s="615"/>
      <c r="H106" s="615"/>
      <c r="I106" s="615"/>
      <c r="J106" s="615"/>
      <c r="K106" s="615"/>
      <c r="L106" s="615"/>
    </row>
    <row r="107" spans="1:12" ht="19.5" customHeight="1" x14ac:dyDescent="0.2">
      <c r="A107" s="661">
        <v>1.1599999999999999</v>
      </c>
      <c r="B107" s="632" t="s">
        <v>1555</v>
      </c>
      <c r="C107" s="659" t="s">
        <v>39</v>
      </c>
      <c r="D107" s="618">
        <v>1</v>
      </c>
      <c r="E107" s="616" t="s">
        <v>1556</v>
      </c>
      <c r="F107" s="15">
        <v>0</v>
      </c>
      <c r="G107" s="615"/>
      <c r="H107" s="615"/>
      <c r="I107" s="615"/>
      <c r="J107" s="615"/>
      <c r="K107" s="615"/>
      <c r="L107" s="615"/>
    </row>
    <row r="108" spans="1:12" ht="20.25" customHeight="1" x14ac:dyDescent="0.2">
      <c r="A108" s="643">
        <v>3</v>
      </c>
      <c r="B108" s="643" t="s">
        <v>1557</v>
      </c>
      <c r="C108" s="1086"/>
      <c r="D108" s="644"/>
      <c r="E108" s="645"/>
      <c r="F108" s="670">
        <v>0</v>
      </c>
      <c r="G108" s="615"/>
      <c r="H108" s="615"/>
      <c r="I108" s="615"/>
      <c r="J108" s="615"/>
      <c r="K108" s="615"/>
      <c r="L108" s="615"/>
    </row>
    <row r="109" spans="1:12" ht="17.25" customHeight="1" x14ac:dyDescent="0.2">
      <c r="A109" s="662">
        <v>3.1</v>
      </c>
      <c r="B109" s="646" t="s">
        <v>1558</v>
      </c>
      <c r="C109" s="659" t="s">
        <v>39</v>
      </c>
      <c r="D109" s="647">
        <v>480</v>
      </c>
      <c r="E109" s="648" t="s">
        <v>294</v>
      </c>
      <c r="F109" s="672">
        <v>0</v>
      </c>
      <c r="G109" s="615"/>
      <c r="H109" s="615"/>
      <c r="I109" s="615"/>
      <c r="J109" s="615"/>
      <c r="K109" s="615"/>
      <c r="L109" s="615"/>
    </row>
    <row r="110" spans="1:12" ht="17.25" customHeight="1" x14ac:dyDescent="0.2">
      <c r="A110" s="660">
        <v>3.2</v>
      </c>
      <c r="B110" s="649" t="s">
        <v>1559</v>
      </c>
      <c r="C110" s="659" t="s">
        <v>39</v>
      </c>
      <c r="D110" s="633">
        <v>480</v>
      </c>
      <c r="E110" s="619" t="s">
        <v>287</v>
      </c>
      <c r="F110" s="15">
        <v>0</v>
      </c>
      <c r="G110" s="615"/>
      <c r="H110" s="615"/>
      <c r="I110" s="615"/>
      <c r="J110" s="615"/>
      <c r="K110" s="615"/>
      <c r="L110" s="615"/>
    </row>
    <row r="111" spans="1:12" ht="29.25" customHeight="1" x14ac:dyDescent="0.2">
      <c r="A111" s="662">
        <v>3.3</v>
      </c>
      <c r="B111" s="649" t="s">
        <v>1560</v>
      </c>
      <c r="C111" s="659" t="s">
        <v>39</v>
      </c>
      <c r="D111" s="633">
        <v>44</v>
      </c>
      <c r="E111" s="616" t="s">
        <v>1561</v>
      </c>
      <c r="F111" s="15">
        <v>0</v>
      </c>
      <c r="G111" s="615"/>
      <c r="H111" s="615"/>
      <c r="I111" s="615"/>
      <c r="J111" s="615"/>
      <c r="K111" s="615"/>
      <c r="L111" s="615"/>
    </row>
    <row r="112" spans="1:12" ht="18.75" customHeight="1" x14ac:dyDescent="0.2">
      <c r="A112" s="660">
        <v>3.4</v>
      </c>
      <c r="B112" s="632" t="s">
        <v>1562</v>
      </c>
      <c r="C112" s="659" t="s">
        <v>39</v>
      </c>
      <c r="D112" s="633">
        <v>480</v>
      </c>
      <c r="E112" s="616" t="s">
        <v>1563</v>
      </c>
      <c r="F112" s="15">
        <v>7920</v>
      </c>
      <c r="G112" s="615"/>
      <c r="H112" s="615"/>
      <c r="I112" s="615"/>
      <c r="J112" s="615"/>
      <c r="K112" s="615"/>
      <c r="L112" s="615"/>
    </row>
    <row r="113" spans="1:12" ht="18.75" customHeight="1" x14ac:dyDescent="0.2">
      <c r="A113" s="662">
        <v>3.5</v>
      </c>
      <c r="B113" s="632" t="s">
        <v>1591</v>
      </c>
      <c r="C113" s="659" t="s">
        <v>39</v>
      </c>
      <c r="D113" s="650">
        <v>44</v>
      </c>
      <c r="E113" s="616" t="s">
        <v>1564</v>
      </c>
      <c r="F113" s="15">
        <v>260150</v>
      </c>
      <c r="G113" s="615"/>
      <c r="H113" s="615"/>
      <c r="I113" s="615"/>
      <c r="J113" s="615"/>
      <c r="K113" s="615"/>
      <c r="L113" s="615"/>
    </row>
    <row r="114" spans="1:12" ht="19.5" customHeight="1" x14ac:dyDescent="0.2">
      <c r="A114" s="660">
        <v>3.6</v>
      </c>
      <c r="B114" s="632" t="s">
        <v>1565</v>
      </c>
      <c r="C114" s="659" t="s">
        <v>39</v>
      </c>
      <c r="D114" s="633">
        <v>480</v>
      </c>
      <c r="E114" s="616" t="s">
        <v>1563</v>
      </c>
      <c r="F114" s="15">
        <v>11000</v>
      </c>
      <c r="G114" s="615"/>
      <c r="H114" s="615"/>
      <c r="I114" s="615"/>
      <c r="J114" s="615"/>
      <c r="K114" s="615"/>
      <c r="L114" s="615"/>
    </row>
    <row r="115" spans="1:12" ht="21" customHeight="1" x14ac:dyDescent="0.2">
      <c r="A115" s="662">
        <v>3.7</v>
      </c>
      <c r="B115" s="632" t="s">
        <v>1566</v>
      </c>
      <c r="C115" s="659" t="s">
        <v>39</v>
      </c>
      <c r="D115" s="633">
        <v>4</v>
      </c>
      <c r="E115" s="616" t="s">
        <v>1567</v>
      </c>
      <c r="F115" s="15">
        <v>0</v>
      </c>
      <c r="G115" s="615"/>
      <c r="H115" s="615"/>
      <c r="I115" s="615"/>
      <c r="J115" s="615"/>
      <c r="K115" s="615"/>
      <c r="L115" s="615"/>
    </row>
    <row r="116" spans="1:12" ht="25.5" x14ac:dyDescent="0.2">
      <c r="A116" s="651">
        <v>4</v>
      </c>
      <c r="B116" s="651" t="s">
        <v>1568</v>
      </c>
      <c r="C116" s="1086"/>
      <c r="D116" s="652"/>
      <c r="E116" s="653"/>
      <c r="F116" s="44">
        <v>0</v>
      </c>
      <c r="G116" s="615"/>
      <c r="H116" s="615"/>
      <c r="I116" s="615"/>
      <c r="J116" s="615"/>
      <c r="K116" s="615"/>
      <c r="L116" s="615"/>
    </row>
    <row r="117" spans="1:12" ht="25.5" x14ac:dyDescent="0.2">
      <c r="A117" s="663">
        <v>4.0999999999999996</v>
      </c>
      <c r="B117" s="632" t="s">
        <v>1569</v>
      </c>
      <c r="C117" s="659" t="s">
        <v>39</v>
      </c>
      <c r="D117" s="618">
        <v>1</v>
      </c>
      <c r="E117" s="616" t="s">
        <v>321</v>
      </c>
      <c r="F117" s="15">
        <v>16800</v>
      </c>
      <c r="G117" s="615"/>
      <c r="H117" s="615"/>
      <c r="I117" s="615"/>
      <c r="J117" s="615"/>
      <c r="K117" s="615"/>
      <c r="L117" s="615"/>
    </row>
    <row r="118" spans="1:12" ht="25.5" x14ac:dyDescent="0.2">
      <c r="A118" s="660">
        <v>4.2</v>
      </c>
      <c r="B118" s="654" t="s">
        <v>1570</v>
      </c>
      <c r="C118" s="659" t="s">
        <v>39</v>
      </c>
      <c r="D118" s="620">
        <v>12</v>
      </c>
      <c r="E118" s="617" t="s">
        <v>1571</v>
      </c>
      <c r="F118" s="15">
        <v>4000</v>
      </c>
      <c r="G118" s="615"/>
      <c r="H118" s="615"/>
      <c r="I118" s="615"/>
      <c r="J118" s="615"/>
      <c r="K118" s="615"/>
      <c r="L118" s="615"/>
    </row>
    <row r="119" spans="1:12" ht="22.5" customHeight="1" x14ac:dyDescent="0.2">
      <c r="A119" s="660">
        <v>4.3</v>
      </c>
      <c r="B119" s="632" t="s">
        <v>1572</v>
      </c>
      <c r="C119" s="659" t="s">
        <v>39</v>
      </c>
      <c r="D119" s="621">
        <v>11</v>
      </c>
      <c r="E119" s="623" t="s">
        <v>1552</v>
      </c>
      <c r="F119" s="15">
        <v>13020</v>
      </c>
      <c r="G119" s="615"/>
      <c r="H119" s="615"/>
      <c r="I119" s="615"/>
      <c r="J119" s="615"/>
      <c r="K119" s="615"/>
      <c r="L119" s="615"/>
    </row>
    <row r="120" spans="1:12" ht="18" customHeight="1" x14ac:dyDescent="0.2">
      <c r="A120" s="666">
        <v>5</v>
      </c>
      <c r="B120" s="643" t="s">
        <v>1573</v>
      </c>
      <c r="C120" s="1086"/>
      <c r="D120" s="622"/>
      <c r="E120" s="617"/>
      <c r="F120" s="15">
        <v>0</v>
      </c>
      <c r="G120" s="615"/>
      <c r="H120" s="615"/>
      <c r="I120" s="615"/>
      <c r="J120" s="615"/>
      <c r="K120" s="615"/>
      <c r="L120" s="615"/>
    </row>
    <row r="121" spans="1:12" ht="23.25" customHeight="1" x14ac:dyDescent="0.2">
      <c r="A121" s="664">
        <v>5.0999999999999996</v>
      </c>
      <c r="B121" s="655" t="s">
        <v>1574</v>
      </c>
      <c r="C121" s="659" t="s">
        <v>39</v>
      </c>
      <c r="D121" s="674">
        <v>1</v>
      </c>
      <c r="E121" s="623" t="s">
        <v>246</v>
      </c>
      <c r="F121" s="15">
        <v>0</v>
      </c>
      <c r="G121" s="615"/>
      <c r="H121" s="615"/>
      <c r="I121" s="615"/>
      <c r="J121" s="615"/>
      <c r="K121" s="615"/>
      <c r="L121" s="615"/>
    </row>
    <row r="122" spans="1:12" ht="25.5" x14ac:dyDescent="0.2">
      <c r="A122" s="660">
        <v>5.2</v>
      </c>
      <c r="B122" s="632" t="s">
        <v>1575</v>
      </c>
      <c r="C122" s="659" t="s">
        <v>39</v>
      </c>
      <c r="D122" s="618" t="s">
        <v>1576</v>
      </c>
      <c r="E122" s="616" t="s">
        <v>1577</v>
      </c>
      <c r="F122" s="15">
        <v>0</v>
      </c>
      <c r="G122" s="615"/>
      <c r="H122" s="615"/>
      <c r="I122" s="615"/>
      <c r="J122" s="615"/>
      <c r="K122" s="615"/>
      <c r="L122" s="615"/>
    </row>
    <row r="123" spans="1:12" ht="17.25" customHeight="1" x14ac:dyDescent="0.2">
      <c r="A123" s="660">
        <v>5.3</v>
      </c>
      <c r="B123" s="632" t="s">
        <v>1578</v>
      </c>
      <c r="C123" s="659" t="s">
        <v>39</v>
      </c>
      <c r="D123" s="624">
        <v>12</v>
      </c>
      <c r="E123" s="616" t="s">
        <v>1579</v>
      </c>
      <c r="F123" s="15">
        <v>0</v>
      </c>
      <c r="G123" s="615"/>
      <c r="H123" s="615"/>
      <c r="I123" s="615"/>
      <c r="J123" s="615"/>
      <c r="K123" s="615"/>
      <c r="L123" s="615"/>
    </row>
    <row r="124" spans="1:12" ht="17.25" customHeight="1" x14ac:dyDescent="0.2">
      <c r="A124" s="665">
        <v>5.4</v>
      </c>
      <c r="B124" s="667" t="s">
        <v>1580</v>
      </c>
      <c r="C124" s="659" t="s">
        <v>39</v>
      </c>
      <c r="D124" s="625">
        <v>2</v>
      </c>
      <c r="E124" s="656" t="s">
        <v>1593</v>
      </c>
      <c r="F124" s="15">
        <v>86800</v>
      </c>
      <c r="G124" s="615"/>
      <c r="H124" s="615"/>
      <c r="I124" s="615"/>
      <c r="J124" s="615"/>
      <c r="K124" s="615"/>
      <c r="L124" s="615"/>
    </row>
    <row r="125" spans="1:12" ht="25.5" x14ac:dyDescent="0.2">
      <c r="A125" s="662">
        <v>5.5</v>
      </c>
      <c r="B125" s="646" t="s">
        <v>1581</v>
      </c>
      <c r="C125" s="659" t="s">
        <v>39</v>
      </c>
      <c r="D125" s="620">
        <v>12</v>
      </c>
      <c r="E125" s="657" t="s">
        <v>1582</v>
      </c>
      <c r="F125" s="15">
        <v>11000</v>
      </c>
      <c r="G125" s="615"/>
      <c r="H125" s="615"/>
      <c r="I125" s="615"/>
      <c r="J125" s="615"/>
      <c r="K125" s="615"/>
      <c r="L125" s="615"/>
    </row>
    <row r="126" spans="1:12" ht="21" customHeight="1" x14ac:dyDescent="0.2">
      <c r="A126" s="669">
        <v>6</v>
      </c>
      <c r="B126" s="658" t="s">
        <v>1583</v>
      </c>
      <c r="C126" s="1086"/>
      <c r="D126" s="626"/>
      <c r="E126" s="627"/>
      <c r="F126" s="673">
        <v>0</v>
      </c>
      <c r="G126" s="615"/>
      <c r="H126" s="615"/>
      <c r="I126" s="615"/>
      <c r="J126" s="615"/>
      <c r="K126" s="615"/>
      <c r="L126" s="615"/>
    </row>
    <row r="127" spans="1:12" ht="18.75" customHeight="1" x14ac:dyDescent="0.2">
      <c r="A127" s="668">
        <v>6.1</v>
      </c>
      <c r="B127" s="637" t="s">
        <v>1584</v>
      </c>
      <c r="C127" s="659" t="s">
        <v>39</v>
      </c>
      <c r="D127" s="628" t="s">
        <v>1576</v>
      </c>
      <c r="E127" s="627" t="s">
        <v>1585</v>
      </c>
      <c r="F127" s="673">
        <v>7500</v>
      </c>
      <c r="G127" s="615"/>
      <c r="H127" s="615"/>
      <c r="I127" s="615"/>
      <c r="J127" s="615"/>
      <c r="K127" s="615"/>
      <c r="L127" s="615"/>
    </row>
    <row r="128" spans="1:12" ht="25.5" x14ac:dyDescent="0.2">
      <c r="A128" s="668">
        <v>6.2</v>
      </c>
      <c r="B128" s="637" t="s">
        <v>1586</v>
      </c>
      <c r="C128" s="659" t="s">
        <v>39</v>
      </c>
      <c r="D128" s="628">
        <v>11</v>
      </c>
      <c r="E128" s="627" t="s">
        <v>1577</v>
      </c>
      <c r="F128" s="673">
        <v>0</v>
      </c>
      <c r="G128" s="615"/>
      <c r="H128" s="615"/>
      <c r="I128" s="615"/>
      <c r="J128" s="615"/>
      <c r="K128" s="615"/>
      <c r="L128" s="615"/>
    </row>
    <row r="129" spans="1:12" ht="25.5" x14ac:dyDescent="0.2">
      <c r="A129" s="662">
        <v>6.3</v>
      </c>
      <c r="B129" s="646" t="s">
        <v>1587</v>
      </c>
      <c r="C129" s="659" t="s">
        <v>39</v>
      </c>
      <c r="D129" s="624">
        <v>20</v>
      </c>
      <c r="E129" s="659" t="s">
        <v>1577</v>
      </c>
      <c r="F129" s="15">
        <v>63200</v>
      </c>
      <c r="G129" s="615"/>
      <c r="H129" s="615"/>
      <c r="I129" s="615"/>
      <c r="J129" s="615"/>
      <c r="K129" s="615"/>
      <c r="L129" s="615"/>
    </row>
    <row r="130" spans="1:12" ht="25.5" x14ac:dyDescent="0.2">
      <c r="A130" s="660">
        <v>6.4</v>
      </c>
      <c r="B130" s="632" t="s">
        <v>1588</v>
      </c>
      <c r="C130" s="659" t="s">
        <v>39</v>
      </c>
      <c r="D130" s="624" t="s">
        <v>1576</v>
      </c>
      <c r="E130" s="619" t="s">
        <v>1589</v>
      </c>
      <c r="F130" s="15">
        <v>8400</v>
      </c>
      <c r="G130" s="615"/>
      <c r="H130" s="615"/>
      <c r="I130" s="615"/>
      <c r="J130" s="615"/>
      <c r="K130" s="615"/>
      <c r="L130" s="615"/>
    </row>
    <row r="131" spans="1:12" ht="19.5" customHeight="1" x14ac:dyDescent="0.2">
      <c r="A131" s="1109">
        <v>6.5</v>
      </c>
      <c r="B131" s="1110" t="s">
        <v>1590</v>
      </c>
      <c r="C131" s="1117" t="s">
        <v>39</v>
      </c>
      <c r="D131" s="1111">
        <v>1</v>
      </c>
      <c r="E131" s="1112" t="s">
        <v>1094</v>
      </c>
      <c r="F131" s="1113">
        <v>0</v>
      </c>
      <c r="G131" s="615"/>
      <c r="H131" s="615"/>
      <c r="I131" s="615"/>
      <c r="J131" s="615"/>
      <c r="K131" s="615"/>
      <c r="L131" s="615"/>
    </row>
    <row r="132" spans="1:12" ht="19.5" customHeight="1" x14ac:dyDescent="0.2">
      <c r="A132" s="312" t="s">
        <v>2156</v>
      </c>
      <c r="B132" s="14"/>
      <c r="C132" s="165"/>
      <c r="D132" s="454"/>
      <c r="E132" s="165"/>
      <c r="F132" s="1114">
        <f>+F133</f>
        <v>284247</v>
      </c>
      <c r="G132" s="615"/>
      <c r="H132" s="615"/>
      <c r="I132" s="615"/>
      <c r="J132" s="615"/>
      <c r="K132" s="615"/>
      <c r="L132" s="615"/>
    </row>
    <row r="133" spans="1:12" ht="17.25" customHeight="1" x14ac:dyDescent="0.2">
      <c r="A133" s="571"/>
      <c r="B133" s="707" t="s">
        <v>2246</v>
      </c>
      <c r="C133" s="771"/>
      <c r="D133" s="766"/>
      <c r="E133" s="771"/>
      <c r="F133" s="1104">
        <f>SUM(F134:F165)</f>
        <v>284247</v>
      </c>
      <c r="G133" s="615"/>
      <c r="H133" s="615"/>
      <c r="I133" s="615"/>
      <c r="J133" s="615"/>
      <c r="K133" s="615"/>
      <c r="L133" s="615"/>
    </row>
    <row r="134" spans="1:12" x14ac:dyDescent="0.2">
      <c r="A134" s="566">
        <v>1</v>
      </c>
      <c r="B134" s="872" t="s">
        <v>2247</v>
      </c>
      <c r="C134" s="1092" t="s">
        <v>39</v>
      </c>
      <c r="D134" s="1098">
        <v>1</v>
      </c>
      <c r="E134" s="910" t="s">
        <v>248</v>
      </c>
      <c r="F134" s="595">
        <v>1500</v>
      </c>
      <c r="G134" s="615"/>
      <c r="H134" s="615"/>
      <c r="I134" s="615"/>
      <c r="J134" s="615"/>
      <c r="K134" s="615"/>
      <c r="L134" s="615"/>
    </row>
    <row r="135" spans="1:12" x14ac:dyDescent="0.2">
      <c r="A135" s="566">
        <v>2</v>
      </c>
      <c r="B135" s="584" t="s">
        <v>2248</v>
      </c>
      <c r="C135" s="1092" t="s">
        <v>39</v>
      </c>
      <c r="D135" s="1098">
        <v>2</v>
      </c>
      <c r="E135" s="910" t="s">
        <v>248</v>
      </c>
      <c r="F135" s="595">
        <v>1200</v>
      </c>
      <c r="G135" s="615"/>
      <c r="H135" s="615"/>
      <c r="I135" s="615"/>
      <c r="J135" s="615"/>
      <c r="K135" s="615"/>
      <c r="L135" s="615"/>
    </row>
    <row r="136" spans="1:12" ht="25.5" x14ac:dyDescent="0.2">
      <c r="A136" s="566">
        <v>3</v>
      </c>
      <c r="B136" s="1107" t="s">
        <v>2249</v>
      </c>
      <c r="C136" s="1092" t="s">
        <v>39</v>
      </c>
      <c r="D136" s="1098">
        <v>12</v>
      </c>
      <c r="E136" s="910" t="s">
        <v>248</v>
      </c>
      <c r="F136" s="595">
        <v>1000</v>
      </c>
      <c r="G136" s="615"/>
      <c r="H136" s="615"/>
      <c r="I136" s="615"/>
      <c r="J136" s="615"/>
      <c r="K136" s="615"/>
      <c r="L136" s="615"/>
    </row>
    <row r="137" spans="1:12" ht="25.5" x14ac:dyDescent="0.2">
      <c r="A137" s="573">
        <v>4</v>
      </c>
      <c r="B137" s="1107" t="s">
        <v>2250</v>
      </c>
      <c r="C137" s="1092" t="s">
        <v>39</v>
      </c>
      <c r="D137" s="1098">
        <v>12</v>
      </c>
      <c r="E137" s="910" t="s">
        <v>360</v>
      </c>
      <c r="F137" s="595">
        <v>2500</v>
      </c>
      <c r="G137" s="615"/>
      <c r="H137" s="615"/>
      <c r="I137" s="615"/>
      <c r="J137" s="615"/>
      <c r="K137" s="615"/>
      <c r="L137" s="615"/>
    </row>
    <row r="138" spans="1:12" ht="20.25" customHeight="1" x14ac:dyDescent="0.2">
      <c r="A138" s="573">
        <v>5</v>
      </c>
      <c r="B138" s="1107" t="s">
        <v>2251</v>
      </c>
      <c r="C138" s="1092" t="s">
        <v>39</v>
      </c>
      <c r="D138" s="1098">
        <v>100</v>
      </c>
      <c r="E138" s="910" t="s">
        <v>2295</v>
      </c>
      <c r="F138" s="595">
        <v>2000</v>
      </c>
      <c r="G138" s="615"/>
      <c r="H138" s="615"/>
      <c r="I138" s="615"/>
      <c r="J138" s="615"/>
      <c r="K138" s="615"/>
      <c r="L138" s="615"/>
    </row>
    <row r="139" spans="1:12" x14ac:dyDescent="0.2">
      <c r="A139" s="1248">
        <v>6</v>
      </c>
      <c r="B139" s="1355" t="s">
        <v>2252</v>
      </c>
      <c r="C139" s="1323" t="s">
        <v>39</v>
      </c>
      <c r="D139" s="1098">
        <v>1</v>
      </c>
      <c r="E139" s="910" t="s">
        <v>185</v>
      </c>
      <c r="F139" s="595">
        <v>3200</v>
      </c>
      <c r="G139" s="615"/>
      <c r="H139" s="615"/>
      <c r="I139" s="615"/>
      <c r="J139" s="615"/>
      <c r="K139" s="615"/>
      <c r="L139" s="615"/>
    </row>
    <row r="140" spans="1:12" x14ac:dyDescent="0.2">
      <c r="A140" s="1248"/>
      <c r="B140" s="1356"/>
      <c r="C140" s="1323"/>
      <c r="D140" s="1098">
        <v>1</v>
      </c>
      <c r="E140" s="910" t="s">
        <v>312</v>
      </c>
      <c r="F140" s="595">
        <v>100</v>
      </c>
      <c r="G140" s="615"/>
      <c r="H140" s="615"/>
      <c r="I140" s="615"/>
      <c r="J140" s="615"/>
      <c r="K140" s="615"/>
      <c r="L140" s="615"/>
    </row>
    <row r="141" spans="1:12" x14ac:dyDescent="0.2">
      <c r="A141" s="1248">
        <v>7</v>
      </c>
      <c r="B141" s="1354" t="s">
        <v>2253</v>
      </c>
      <c r="C141" s="1323" t="s">
        <v>39</v>
      </c>
      <c r="D141" s="1098">
        <v>1</v>
      </c>
      <c r="E141" s="910" t="s">
        <v>313</v>
      </c>
      <c r="F141" s="595">
        <v>300</v>
      </c>
      <c r="G141" s="615"/>
      <c r="H141" s="615"/>
      <c r="I141" s="615"/>
      <c r="J141" s="615"/>
      <c r="K141" s="615"/>
      <c r="L141" s="615"/>
    </row>
    <row r="142" spans="1:12" x14ac:dyDescent="0.2">
      <c r="A142" s="1248"/>
      <c r="B142" s="1354"/>
      <c r="C142" s="1323"/>
      <c r="D142" s="1098">
        <v>4</v>
      </c>
      <c r="E142" s="910" t="s">
        <v>2294</v>
      </c>
      <c r="F142" s="595">
        <v>4500</v>
      </c>
      <c r="G142" s="615"/>
      <c r="H142" s="615"/>
      <c r="I142" s="615"/>
      <c r="J142" s="615"/>
      <c r="K142" s="615"/>
      <c r="L142" s="615"/>
    </row>
    <row r="143" spans="1:12" ht="25.5" x14ac:dyDescent="0.2">
      <c r="A143" s="1248"/>
      <c r="B143" s="1354"/>
      <c r="C143" s="1323"/>
      <c r="D143" s="1098">
        <v>4</v>
      </c>
      <c r="E143" s="910" t="s">
        <v>2254</v>
      </c>
      <c r="F143" s="595">
        <v>500</v>
      </c>
      <c r="G143" s="615"/>
      <c r="H143" s="615"/>
      <c r="I143" s="615"/>
      <c r="J143" s="615"/>
      <c r="K143" s="615"/>
      <c r="L143" s="615"/>
    </row>
    <row r="144" spans="1:12" ht="20.25" customHeight="1" x14ac:dyDescent="0.2">
      <c r="A144" s="573">
        <v>8</v>
      </c>
      <c r="B144" s="1107" t="s">
        <v>2255</v>
      </c>
      <c r="C144" s="1092" t="s">
        <v>39</v>
      </c>
      <c r="D144" s="1098">
        <v>1</v>
      </c>
      <c r="E144" s="910" t="s">
        <v>248</v>
      </c>
      <c r="F144" s="595">
        <v>4000</v>
      </c>
      <c r="G144" s="615"/>
      <c r="H144" s="615"/>
      <c r="I144" s="615"/>
      <c r="J144" s="615"/>
      <c r="K144" s="615"/>
      <c r="L144" s="615"/>
    </row>
    <row r="145" spans="1:12" ht="25.5" x14ac:dyDescent="0.2">
      <c r="A145" s="573">
        <v>9</v>
      </c>
      <c r="B145" s="872" t="s">
        <v>2256</v>
      </c>
      <c r="C145" s="1092" t="s">
        <v>39</v>
      </c>
      <c r="D145" s="1098">
        <v>4</v>
      </c>
      <c r="E145" s="1032" t="s">
        <v>927</v>
      </c>
      <c r="F145" s="595">
        <v>200</v>
      </c>
      <c r="G145" s="615"/>
      <c r="H145" s="615"/>
      <c r="I145" s="615"/>
      <c r="J145" s="615"/>
      <c r="K145" s="615"/>
      <c r="L145" s="615"/>
    </row>
    <row r="146" spans="1:12" x14ac:dyDescent="0.2">
      <c r="A146" s="1328">
        <v>10</v>
      </c>
      <c r="B146" s="1353" t="s">
        <v>2257</v>
      </c>
      <c r="C146" s="1330" t="s">
        <v>39</v>
      </c>
      <c r="D146" s="1098">
        <v>1</v>
      </c>
      <c r="E146" s="1032" t="s">
        <v>185</v>
      </c>
      <c r="F146" s="595">
        <v>100</v>
      </c>
      <c r="G146" s="615"/>
      <c r="H146" s="615"/>
      <c r="I146" s="615"/>
      <c r="J146" s="615"/>
      <c r="K146" s="615"/>
      <c r="L146" s="615"/>
    </row>
    <row r="147" spans="1:12" x14ac:dyDescent="0.2">
      <c r="A147" s="1328"/>
      <c r="B147" s="1353"/>
      <c r="C147" s="1330"/>
      <c r="D147" s="1098">
        <v>17</v>
      </c>
      <c r="E147" s="1032" t="s">
        <v>314</v>
      </c>
      <c r="F147" s="595">
        <v>1100</v>
      </c>
      <c r="G147" s="615"/>
      <c r="H147" s="615"/>
      <c r="I147" s="615"/>
      <c r="J147" s="615"/>
      <c r="K147" s="615"/>
      <c r="L147" s="615"/>
    </row>
    <row r="148" spans="1:12" x14ac:dyDescent="0.2">
      <c r="A148" s="1328"/>
      <c r="B148" s="1353"/>
      <c r="C148" s="1330"/>
      <c r="D148" s="1098">
        <v>110</v>
      </c>
      <c r="E148" s="965" t="s">
        <v>2293</v>
      </c>
      <c r="F148" s="595"/>
      <c r="G148" s="615"/>
      <c r="H148" s="615"/>
      <c r="I148" s="615"/>
      <c r="J148" s="615"/>
      <c r="K148" s="615"/>
      <c r="L148" s="615"/>
    </row>
    <row r="149" spans="1:12" x14ac:dyDescent="0.2">
      <c r="A149" s="1248">
        <v>11</v>
      </c>
      <c r="B149" s="1354" t="s">
        <v>2258</v>
      </c>
      <c r="C149" s="1323" t="s">
        <v>39</v>
      </c>
      <c r="D149" s="1098">
        <v>1</v>
      </c>
      <c r="E149" s="910" t="s">
        <v>313</v>
      </c>
      <c r="F149" s="595">
        <v>2000</v>
      </c>
      <c r="G149" s="615"/>
      <c r="H149" s="615"/>
      <c r="I149" s="615"/>
      <c r="J149" s="615"/>
      <c r="K149" s="615"/>
      <c r="L149" s="615"/>
    </row>
    <row r="150" spans="1:12" x14ac:dyDescent="0.2">
      <c r="A150" s="1248"/>
      <c r="B150" s="1354"/>
      <c r="C150" s="1323"/>
      <c r="D150" s="1098">
        <v>4</v>
      </c>
      <c r="E150" s="910" t="s">
        <v>1577</v>
      </c>
      <c r="F150" s="595"/>
      <c r="G150" s="615"/>
      <c r="H150" s="615"/>
      <c r="I150" s="615"/>
      <c r="J150" s="615"/>
      <c r="K150" s="615"/>
      <c r="L150" s="615"/>
    </row>
    <row r="151" spans="1:12" ht="19.5" customHeight="1" x14ac:dyDescent="0.2">
      <c r="A151" s="573">
        <v>12</v>
      </c>
      <c r="B151" s="1108" t="s">
        <v>2259</v>
      </c>
      <c r="C151" s="1092" t="s">
        <v>39</v>
      </c>
      <c r="D151" s="1098">
        <v>1</v>
      </c>
      <c r="E151" s="910" t="s">
        <v>248</v>
      </c>
      <c r="F151" s="595"/>
      <c r="G151" s="615"/>
      <c r="H151" s="615"/>
      <c r="I151" s="615"/>
      <c r="J151" s="615"/>
      <c r="K151" s="615"/>
      <c r="L151" s="615"/>
    </row>
    <row r="152" spans="1:12" ht="25.5" x14ac:dyDescent="0.2">
      <c r="A152" s="573">
        <v>13</v>
      </c>
      <c r="B152" s="1108" t="s">
        <v>2260</v>
      </c>
      <c r="C152" s="1092" t="s">
        <v>39</v>
      </c>
      <c r="D152" s="1098">
        <v>1</v>
      </c>
      <c r="E152" s="910" t="s">
        <v>164</v>
      </c>
      <c r="F152" s="595"/>
      <c r="G152" s="615"/>
      <c r="H152" s="615"/>
      <c r="I152" s="615"/>
      <c r="J152" s="615"/>
      <c r="K152" s="615"/>
      <c r="L152" s="615"/>
    </row>
    <row r="153" spans="1:12" ht="25.5" x14ac:dyDescent="0.2">
      <c r="A153" s="573">
        <v>14</v>
      </c>
      <c r="B153" s="1108" t="s">
        <v>2261</v>
      </c>
      <c r="C153" s="1092" t="s">
        <v>39</v>
      </c>
      <c r="D153" s="1098">
        <v>20</v>
      </c>
      <c r="E153" s="910" t="s">
        <v>2262</v>
      </c>
      <c r="F153" s="595"/>
      <c r="G153" s="615"/>
      <c r="H153" s="615"/>
      <c r="I153" s="615"/>
      <c r="J153" s="615"/>
      <c r="K153" s="615"/>
      <c r="L153" s="615"/>
    </row>
    <row r="154" spans="1:12" ht="21" customHeight="1" x14ac:dyDescent="0.2">
      <c r="A154" s="573">
        <v>15</v>
      </c>
      <c r="B154" s="1108" t="s">
        <v>2263</v>
      </c>
      <c r="C154" s="1092" t="s">
        <v>39</v>
      </c>
      <c r="D154" s="1098">
        <v>4</v>
      </c>
      <c r="E154" s="910" t="s">
        <v>221</v>
      </c>
      <c r="F154" s="595"/>
      <c r="G154" s="615"/>
      <c r="H154" s="615"/>
      <c r="I154" s="615"/>
      <c r="J154" s="615"/>
      <c r="K154" s="615"/>
      <c r="L154" s="615"/>
    </row>
    <row r="155" spans="1:12" x14ac:dyDescent="0.2">
      <c r="A155" s="1248">
        <v>16</v>
      </c>
      <c r="B155" s="1352" t="s">
        <v>2264</v>
      </c>
      <c r="C155" s="1325" t="s">
        <v>39</v>
      </c>
      <c r="D155" s="1100">
        <v>5</v>
      </c>
      <c r="E155" s="1032" t="s">
        <v>557</v>
      </c>
      <c r="F155" s="595"/>
      <c r="G155" s="615"/>
      <c r="H155" s="615"/>
      <c r="I155" s="615"/>
      <c r="J155" s="615"/>
      <c r="K155" s="615"/>
      <c r="L155" s="615"/>
    </row>
    <row r="156" spans="1:12" x14ac:dyDescent="0.2">
      <c r="A156" s="1248"/>
      <c r="B156" s="1352"/>
      <c r="C156" s="1325"/>
      <c r="D156" s="1100">
        <v>4</v>
      </c>
      <c r="E156" s="1032" t="s">
        <v>221</v>
      </c>
      <c r="F156" s="595"/>
      <c r="G156" s="615"/>
      <c r="H156" s="615"/>
      <c r="I156" s="615"/>
      <c r="J156" s="615"/>
      <c r="K156" s="615"/>
      <c r="L156" s="615"/>
    </row>
    <row r="157" spans="1:12" ht="25.5" x14ac:dyDescent="0.2">
      <c r="A157" s="573">
        <v>17</v>
      </c>
      <c r="B157" s="584" t="s">
        <v>2265</v>
      </c>
      <c r="C157" s="1092" t="s">
        <v>39</v>
      </c>
      <c r="D157" s="1098">
        <v>2</v>
      </c>
      <c r="E157" s="965" t="s">
        <v>2266</v>
      </c>
      <c r="F157" s="595"/>
      <c r="G157" s="615"/>
      <c r="H157" s="615"/>
      <c r="I157" s="615"/>
      <c r="J157" s="615"/>
      <c r="K157" s="615"/>
      <c r="L157" s="615"/>
    </row>
    <row r="158" spans="1:12" ht="25.5" x14ac:dyDescent="0.2">
      <c r="A158" s="573">
        <v>18</v>
      </c>
      <c r="B158" s="1108" t="s">
        <v>2267</v>
      </c>
      <c r="C158" s="1094" t="s">
        <v>39</v>
      </c>
      <c r="D158" s="1099">
        <v>6</v>
      </c>
      <c r="E158" s="910" t="s">
        <v>2268</v>
      </c>
      <c r="F158" s="595">
        <v>5000</v>
      </c>
      <c r="G158" s="615"/>
      <c r="H158" s="615"/>
      <c r="I158" s="615"/>
      <c r="J158" s="615"/>
      <c r="K158" s="615"/>
      <c r="L158" s="615"/>
    </row>
    <row r="159" spans="1:12" ht="18.75" customHeight="1" x14ac:dyDescent="0.2">
      <c r="A159" s="573">
        <v>19</v>
      </c>
      <c r="B159" s="1107" t="s">
        <v>2269</v>
      </c>
      <c r="C159" s="1094" t="s">
        <v>39</v>
      </c>
      <c r="D159" s="1099">
        <v>4</v>
      </c>
      <c r="E159" s="910" t="s">
        <v>164</v>
      </c>
      <c r="F159" s="595">
        <v>3000</v>
      </c>
      <c r="G159" s="615"/>
      <c r="H159" s="615"/>
      <c r="I159" s="615"/>
      <c r="J159" s="615"/>
      <c r="K159" s="615"/>
      <c r="L159" s="615"/>
    </row>
    <row r="160" spans="1:12" ht="18" customHeight="1" x14ac:dyDescent="0.2">
      <c r="A160" s="573">
        <v>20</v>
      </c>
      <c r="B160" s="1108" t="s">
        <v>2270</v>
      </c>
      <c r="C160" s="1094" t="s">
        <v>39</v>
      </c>
      <c r="D160" s="1099">
        <v>1</v>
      </c>
      <c r="E160" s="910" t="s">
        <v>248</v>
      </c>
      <c r="F160" s="595">
        <v>300</v>
      </c>
      <c r="G160" s="615"/>
      <c r="H160" s="615"/>
      <c r="I160" s="615"/>
      <c r="J160" s="615"/>
      <c r="K160" s="615"/>
      <c r="L160" s="615"/>
    </row>
    <row r="161" spans="1:12" ht="25.5" x14ac:dyDescent="0.2">
      <c r="A161" s="573">
        <v>21</v>
      </c>
      <c r="B161" s="1108" t="s">
        <v>2271</v>
      </c>
      <c r="C161" s="1094" t="s">
        <v>39</v>
      </c>
      <c r="D161" s="1099">
        <v>2</v>
      </c>
      <c r="E161" s="947" t="s">
        <v>164</v>
      </c>
      <c r="F161" s="595">
        <v>500</v>
      </c>
      <c r="G161" s="615"/>
      <c r="H161" s="615"/>
      <c r="I161" s="615"/>
      <c r="J161" s="615"/>
      <c r="K161" s="615"/>
      <c r="L161" s="615"/>
    </row>
    <row r="162" spans="1:12" ht="18" customHeight="1" x14ac:dyDescent="0.2">
      <c r="A162" s="573">
        <v>22</v>
      </c>
      <c r="B162" s="1108" t="s">
        <v>2292</v>
      </c>
      <c r="C162" s="1094" t="s">
        <v>39</v>
      </c>
      <c r="D162" s="1099">
        <v>4</v>
      </c>
      <c r="E162" s="947" t="s">
        <v>164</v>
      </c>
      <c r="F162" s="595"/>
      <c r="G162" s="615"/>
      <c r="H162" s="615"/>
      <c r="I162" s="615"/>
      <c r="J162" s="615"/>
      <c r="K162" s="615"/>
      <c r="L162" s="615"/>
    </row>
    <row r="163" spans="1:12" ht="18.75" customHeight="1" x14ac:dyDescent="0.2">
      <c r="A163" s="573">
        <v>23</v>
      </c>
      <c r="B163" s="1108" t="s">
        <v>2005</v>
      </c>
      <c r="C163" s="1094" t="s">
        <v>47</v>
      </c>
      <c r="D163" s="1099"/>
      <c r="E163" s="947" t="s">
        <v>246</v>
      </c>
      <c r="F163" s="572">
        <v>213847</v>
      </c>
      <c r="G163" s="615"/>
      <c r="H163" s="615"/>
      <c r="I163" s="615"/>
      <c r="J163" s="615"/>
      <c r="K163" s="615"/>
      <c r="L163" s="615"/>
    </row>
    <row r="164" spans="1:12" ht="15" customHeight="1" x14ac:dyDescent="0.2">
      <c r="A164" s="573">
        <v>24</v>
      </c>
      <c r="B164" s="575" t="s">
        <v>2290</v>
      </c>
      <c r="C164" s="1094" t="s">
        <v>39</v>
      </c>
      <c r="D164" s="592"/>
      <c r="E164" s="598" t="s">
        <v>78</v>
      </c>
      <c r="F164" s="579">
        <v>4400</v>
      </c>
      <c r="G164" s="615"/>
      <c r="H164" s="615"/>
      <c r="I164" s="615"/>
      <c r="J164" s="615"/>
      <c r="K164" s="615"/>
      <c r="L164" s="615"/>
    </row>
    <row r="165" spans="1:12" ht="18" customHeight="1" x14ac:dyDescent="0.2">
      <c r="A165" s="573">
        <v>25</v>
      </c>
      <c r="B165" s="575" t="s">
        <v>2291</v>
      </c>
      <c r="C165" s="578" t="s">
        <v>47</v>
      </c>
      <c r="D165" s="772"/>
      <c r="E165" s="578" t="s">
        <v>48</v>
      </c>
      <c r="F165" s="579">
        <v>33000</v>
      </c>
      <c r="G165" s="615"/>
      <c r="H165" s="615"/>
      <c r="I165" s="615"/>
      <c r="J165" s="615"/>
      <c r="K165" s="615"/>
      <c r="L165" s="615"/>
    </row>
    <row r="166" spans="1:12" x14ac:dyDescent="0.2">
      <c r="A166" s="4"/>
      <c r="C166" s="4"/>
      <c r="E166" s="4"/>
      <c r="F166" s="4"/>
      <c r="G166" s="615"/>
      <c r="H166" s="615"/>
      <c r="I166" s="615"/>
      <c r="J166" s="615"/>
      <c r="K166" s="615"/>
      <c r="L166" s="615"/>
    </row>
    <row r="167" spans="1:12" x14ac:dyDescent="0.2">
      <c r="A167" s="4"/>
      <c r="C167" s="4"/>
      <c r="D167" s="4"/>
      <c r="E167" s="4"/>
      <c r="F167" s="4"/>
      <c r="G167" s="615"/>
      <c r="H167" s="615"/>
      <c r="I167" s="615"/>
      <c r="J167" s="615"/>
      <c r="K167" s="615"/>
      <c r="L167" s="615"/>
    </row>
    <row r="168" spans="1:12" x14ac:dyDescent="0.2">
      <c r="A168" s="4"/>
      <c r="C168" s="4"/>
      <c r="D168" s="4"/>
      <c r="E168" s="4"/>
      <c r="F168" s="4"/>
      <c r="G168" s="615"/>
      <c r="H168" s="615"/>
      <c r="I168" s="615"/>
      <c r="J168" s="615"/>
      <c r="K168" s="615"/>
      <c r="L168" s="615"/>
    </row>
    <row r="169" spans="1:12" x14ac:dyDescent="0.2">
      <c r="A169" s="4"/>
      <c r="C169" s="4"/>
      <c r="D169" s="4"/>
      <c r="E169" s="4"/>
      <c r="F169" s="4"/>
      <c r="G169" s="615"/>
      <c r="H169" s="615"/>
      <c r="I169" s="615"/>
      <c r="J169" s="615"/>
      <c r="K169" s="615"/>
      <c r="L169" s="615"/>
    </row>
    <row r="170" spans="1:12" x14ac:dyDescent="0.2">
      <c r="A170" s="4"/>
      <c r="C170" s="4"/>
      <c r="D170" s="4"/>
      <c r="E170" s="4"/>
      <c r="F170" s="4"/>
      <c r="G170" s="615"/>
      <c r="H170" s="615"/>
      <c r="I170" s="615"/>
      <c r="J170" s="615"/>
      <c r="K170" s="615"/>
      <c r="L170" s="615"/>
    </row>
    <row r="171" spans="1:12" x14ac:dyDescent="0.2">
      <c r="A171" s="4"/>
      <c r="C171" s="4"/>
      <c r="D171" s="4"/>
      <c r="E171" s="4"/>
      <c r="F171" s="4"/>
      <c r="G171" s="615"/>
      <c r="H171" s="615"/>
      <c r="I171" s="615"/>
      <c r="J171" s="615"/>
      <c r="K171" s="615"/>
      <c r="L171" s="615"/>
    </row>
    <row r="172" spans="1:12" x14ac:dyDescent="0.2">
      <c r="A172" s="4"/>
      <c r="C172" s="4"/>
      <c r="D172" s="4"/>
      <c r="E172" s="4"/>
      <c r="F172" s="4"/>
      <c r="G172" s="615"/>
      <c r="H172" s="615"/>
      <c r="I172" s="615"/>
      <c r="J172" s="615"/>
      <c r="K172" s="615"/>
      <c r="L172" s="615"/>
    </row>
    <row r="173" spans="1:12" x14ac:dyDescent="0.2">
      <c r="A173" s="4"/>
      <c r="C173" s="4"/>
      <c r="D173" s="4"/>
      <c r="E173" s="4"/>
      <c r="F173" s="4"/>
      <c r="G173" s="615"/>
      <c r="H173" s="615"/>
      <c r="I173" s="615"/>
      <c r="J173" s="615"/>
      <c r="K173" s="615"/>
      <c r="L173" s="615"/>
    </row>
    <row r="174" spans="1:12" x14ac:dyDescent="0.2">
      <c r="A174" s="4"/>
      <c r="C174" s="4"/>
      <c r="D174" s="4"/>
      <c r="E174" s="4"/>
      <c r="F174" s="4"/>
      <c r="G174" s="615"/>
      <c r="H174" s="615"/>
      <c r="I174" s="615"/>
      <c r="J174" s="615"/>
      <c r="K174" s="615"/>
      <c r="L174" s="615"/>
    </row>
    <row r="175" spans="1:12" x14ac:dyDescent="0.2">
      <c r="A175" s="4"/>
      <c r="C175" s="4"/>
      <c r="D175" s="4"/>
      <c r="E175" s="4"/>
      <c r="F175" s="4"/>
      <c r="G175" s="615"/>
      <c r="H175" s="615"/>
      <c r="I175" s="615"/>
      <c r="J175" s="615"/>
      <c r="K175" s="615"/>
      <c r="L175" s="615"/>
    </row>
    <row r="176" spans="1:12" x14ac:dyDescent="0.2">
      <c r="A176" s="4"/>
      <c r="C176" s="4"/>
      <c r="D176" s="4"/>
      <c r="E176" s="4"/>
      <c r="F176" s="4"/>
      <c r="G176" s="615"/>
      <c r="H176" s="615"/>
      <c r="I176" s="615"/>
      <c r="J176" s="615"/>
      <c r="K176" s="615"/>
      <c r="L176" s="615"/>
    </row>
    <row r="177" spans="1:12" x14ac:dyDescent="0.2">
      <c r="A177" s="4"/>
      <c r="C177" s="4"/>
      <c r="D177" s="4"/>
      <c r="E177" s="4"/>
      <c r="F177" s="4"/>
      <c r="G177" s="615"/>
      <c r="H177" s="615"/>
      <c r="I177" s="615"/>
      <c r="J177" s="615"/>
      <c r="K177" s="615"/>
      <c r="L177" s="615"/>
    </row>
    <row r="178" spans="1:12" x14ac:dyDescent="0.2">
      <c r="A178" s="4"/>
      <c r="C178" s="4"/>
      <c r="D178" s="4"/>
      <c r="E178" s="4"/>
      <c r="F178" s="4"/>
      <c r="G178" s="615"/>
      <c r="H178" s="615"/>
      <c r="I178" s="615"/>
      <c r="J178" s="615"/>
      <c r="K178" s="615"/>
      <c r="L178" s="615"/>
    </row>
    <row r="179" spans="1:12" x14ac:dyDescent="0.2">
      <c r="A179" s="4"/>
      <c r="C179" s="4"/>
      <c r="D179" s="4"/>
      <c r="E179" s="4"/>
      <c r="F179" s="4"/>
    </row>
    <row r="180" spans="1:12" x14ac:dyDescent="0.2">
      <c r="A180" s="4"/>
      <c r="C180" s="4"/>
      <c r="D180" s="4"/>
      <c r="E180" s="4"/>
      <c r="F180" s="4"/>
    </row>
    <row r="181" spans="1:12" x14ac:dyDescent="0.2">
      <c r="A181" s="4"/>
      <c r="C181" s="4"/>
      <c r="D181" s="4"/>
      <c r="E181" s="4"/>
      <c r="F181" s="4"/>
    </row>
    <row r="182" spans="1:12" x14ac:dyDescent="0.2">
      <c r="A182" s="4"/>
      <c r="C182" s="4"/>
      <c r="D182" s="4"/>
      <c r="E182" s="4"/>
      <c r="F182" s="4"/>
    </row>
    <row r="183" spans="1:12" x14ac:dyDescent="0.2">
      <c r="A183" s="4"/>
      <c r="C183" s="4"/>
      <c r="D183" s="4"/>
      <c r="E183" s="4"/>
      <c r="F183" s="4"/>
    </row>
    <row r="184" spans="1:12" x14ac:dyDescent="0.2">
      <c r="A184" s="4"/>
      <c r="C184" s="4"/>
      <c r="D184" s="4"/>
      <c r="E184" s="4"/>
      <c r="F184" s="4"/>
    </row>
    <row r="185" spans="1:12" x14ac:dyDescent="0.2">
      <c r="A185" s="4"/>
      <c r="C185" s="4"/>
      <c r="D185" s="4"/>
      <c r="E185" s="4"/>
      <c r="F185" s="4"/>
    </row>
    <row r="186" spans="1:12" x14ac:dyDescent="0.2">
      <c r="A186" s="4"/>
      <c r="C186" s="4"/>
      <c r="D186" s="4"/>
      <c r="E186" s="4"/>
      <c r="F186" s="4"/>
    </row>
    <row r="187" spans="1:12" x14ac:dyDescent="0.2">
      <c r="A187" s="4"/>
      <c r="C187" s="4"/>
      <c r="D187" s="4"/>
      <c r="E187" s="4"/>
      <c r="F187" s="4"/>
    </row>
    <row r="188" spans="1:12" x14ac:dyDescent="0.2">
      <c r="A188" s="4"/>
      <c r="C188" s="4"/>
      <c r="D188" s="4"/>
      <c r="E188" s="4"/>
      <c r="F188" s="4"/>
    </row>
  </sheetData>
  <mergeCells count="25">
    <mergeCell ref="A7:B7"/>
    <mergeCell ref="A9:B9"/>
    <mergeCell ref="A85:B85"/>
    <mergeCell ref="A2:B2"/>
    <mergeCell ref="A3:F3"/>
    <mergeCell ref="A4:F4"/>
    <mergeCell ref="A5:A6"/>
    <mergeCell ref="B5:B6"/>
    <mergeCell ref="C5:C6"/>
    <mergeCell ref="D5:F5"/>
    <mergeCell ref="A139:A140"/>
    <mergeCell ref="B139:B140"/>
    <mergeCell ref="C139:C140"/>
    <mergeCell ref="A141:A143"/>
    <mergeCell ref="B141:B143"/>
    <mergeCell ref="C141:C143"/>
    <mergeCell ref="A155:A156"/>
    <mergeCell ref="B155:B156"/>
    <mergeCell ref="C155:C156"/>
    <mergeCell ref="A146:A148"/>
    <mergeCell ref="B146:B148"/>
    <mergeCell ref="C146:C148"/>
    <mergeCell ref="A149:A150"/>
    <mergeCell ref="B149:B150"/>
    <mergeCell ref="C149:C150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rowBreaks count="1" manualBreakCount="1">
    <brk id="84" max="16383" man="1"/>
  </rowBreaks>
  <legacy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AI46"/>
  <sheetViews>
    <sheetView topLeftCell="C16" zoomScaleNormal="100" zoomScaleSheetLayoutView="90" workbookViewId="0">
      <selection activeCell="G2" sqref="G2:AI36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72" customWidth="1"/>
    <col min="5" max="5" width="25.42578125" style="163" customWidth="1"/>
    <col min="6" max="6" width="17.7109375" style="72" customWidth="1"/>
    <col min="7" max="16384" width="11.42578125" style="4"/>
  </cols>
  <sheetData>
    <row r="2" spans="1:35" ht="18" customHeight="1" x14ac:dyDescent="0.2">
      <c r="A2" s="1170" t="s">
        <v>37</v>
      </c>
      <c r="B2" s="1171"/>
      <c r="C2" s="1"/>
      <c r="D2" s="68"/>
      <c r="E2" s="153"/>
      <c r="F2" s="73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</row>
    <row r="3" spans="1:35" ht="18" customHeight="1" x14ac:dyDescent="0.2">
      <c r="A3" s="1172" t="s">
        <v>32</v>
      </c>
      <c r="B3" s="1173"/>
      <c r="C3" s="1173"/>
      <c r="D3" s="1173"/>
      <c r="E3" s="1173"/>
      <c r="F3" s="1174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</row>
    <row r="4" spans="1:35" ht="18" customHeight="1" x14ac:dyDescent="0.2">
      <c r="A4" s="1175" t="s">
        <v>35</v>
      </c>
      <c r="B4" s="1176"/>
      <c r="C4" s="1176"/>
      <c r="D4" s="1176"/>
      <c r="E4" s="1176"/>
      <c r="F4" s="1177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</row>
    <row r="5" spans="1:35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</row>
    <row r="6" spans="1:35" ht="18" customHeight="1" x14ac:dyDescent="0.2">
      <c r="A6" s="1195"/>
      <c r="B6" s="1195"/>
      <c r="C6" s="1195"/>
      <c r="D6" s="5" t="s">
        <v>4</v>
      </c>
      <c r="E6" s="5" t="s">
        <v>3</v>
      </c>
      <c r="F6" s="1163" t="s">
        <v>2352</v>
      </c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</row>
    <row r="7" spans="1:35" customFormat="1" ht="18.75" customHeight="1" x14ac:dyDescent="0.25">
      <c r="A7" s="1180" t="s">
        <v>661</v>
      </c>
      <c r="B7" s="1180"/>
      <c r="C7" s="20"/>
      <c r="D7" s="21"/>
      <c r="E7" s="85"/>
      <c r="F7" s="75">
        <f>SUM(F8,F11,F14,F17,F21)</f>
        <v>1447829</v>
      </c>
      <c r="G7" s="615" t="s">
        <v>1259</v>
      </c>
      <c r="H7" s="1409"/>
      <c r="I7" s="1389"/>
      <c r="J7" s="1389"/>
      <c r="K7" s="1389"/>
      <c r="L7" s="1389"/>
      <c r="M7" s="1389"/>
      <c r="N7" s="1389"/>
      <c r="O7" s="1389"/>
      <c r="P7" s="1389"/>
      <c r="Q7" s="1389"/>
      <c r="R7" s="1389"/>
      <c r="S7" s="1389"/>
      <c r="T7" s="1389"/>
      <c r="U7" s="1389"/>
      <c r="V7" s="1389"/>
      <c r="W7" s="1389"/>
      <c r="X7" s="1389"/>
      <c r="Y7" s="1389"/>
      <c r="Z7" s="1389"/>
      <c r="AA7" s="1389"/>
      <c r="AB7" s="1389"/>
      <c r="AC7" s="1389"/>
      <c r="AD7" s="1389"/>
      <c r="AE7" s="1389"/>
      <c r="AF7" s="1389"/>
      <c r="AG7" s="1389"/>
      <c r="AH7" s="1389"/>
      <c r="AI7" s="1389"/>
    </row>
    <row r="8" spans="1:35" customFormat="1" ht="18.75" customHeight="1" x14ac:dyDescent="0.25">
      <c r="A8" s="118">
        <v>1</v>
      </c>
      <c r="B8" s="697" t="s">
        <v>1650</v>
      </c>
      <c r="C8" s="18"/>
      <c r="D8" s="46"/>
      <c r="E8" s="168"/>
      <c r="F8" s="26">
        <f>SUM(F9:F10)</f>
        <v>149820</v>
      </c>
      <c r="G8" s="615"/>
      <c r="H8" s="1389"/>
      <c r="I8" s="1389"/>
      <c r="J8" s="1389"/>
      <c r="K8" s="1389"/>
      <c r="L8" s="1389"/>
      <c r="M8" s="1389"/>
      <c r="N8" s="1389"/>
      <c r="O8" s="1389"/>
      <c r="P8" s="1389"/>
      <c r="Q8" s="1389"/>
      <c r="R8" s="1389"/>
      <c r="S8" s="1389"/>
      <c r="T8" s="1389"/>
      <c r="U8" s="1389"/>
      <c r="V8" s="1389"/>
      <c r="W8" s="1389"/>
      <c r="X8" s="1389"/>
      <c r="Y8" s="1389"/>
      <c r="Z8" s="1389"/>
      <c r="AA8" s="1389"/>
      <c r="AB8" s="1389"/>
      <c r="AC8" s="1389"/>
      <c r="AD8" s="1389"/>
      <c r="AE8" s="1389"/>
      <c r="AF8" s="1389"/>
      <c r="AG8" s="1389"/>
      <c r="AH8" s="1389"/>
      <c r="AI8" s="1389"/>
    </row>
    <row r="9" spans="1:35" customFormat="1" ht="18.75" customHeight="1" x14ac:dyDescent="0.25">
      <c r="A9" s="55">
        <v>1.1000000000000001</v>
      </c>
      <c r="B9" s="552" t="s">
        <v>662</v>
      </c>
      <c r="C9" s="554" t="s">
        <v>39</v>
      </c>
      <c r="D9" s="44">
        <v>2</v>
      </c>
      <c r="E9" s="166" t="s">
        <v>663</v>
      </c>
      <c r="F9" s="291">
        <f>D9*6200</f>
        <v>12400</v>
      </c>
      <c r="G9" s="615"/>
      <c r="H9" s="1389"/>
      <c r="I9" s="1389"/>
      <c r="J9" s="1389"/>
      <c r="K9" s="1389"/>
      <c r="L9" s="1389"/>
      <c r="M9" s="1389"/>
      <c r="N9" s="1389"/>
      <c r="O9" s="1389"/>
      <c r="P9" s="1389"/>
      <c r="Q9" s="1389"/>
      <c r="R9" s="1389"/>
      <c r="S9" s="1389"/>
      <c r="T9" s="1389"/>
      <c r="U9" s="1389"/>
      <c r="V9" s="1389"/>
      <c r="W9" s="1389"/>
      <c r="X9" s="1389"/>
      <c r="Y9" s="1389"/>
      <c r="Z9" s="1389"/>
      <c r="AA9" s="1389"/>
      <c r="AB9" s="1389"/>
      <c r="AC9" s="1389"/>
      <c r="AD9" s="1389"/>
      <c r="AE9" s="1389"/>
      <c r="AF9" s="1389"/>
      <c r="AG9" s="1389"/>
      <c r="AH9" s="1389"/>
      <c r="AI9" s="1389"/>
    </row>
    <row r="10" spans="1:35" customFormat="1" ht="27" customHeight="1" x14ac:dyDescent="0.25">
      <c r="A10" s="55">
        <v>1.2</v>
      </c>
      <c r="B10" s="552" t="s">
        <v>664</v>
      </c>
      <c r="C10" s="554" t="s">
        <v>39</v>
      </c>
      <c r="D10" s="44">
        <v>14</v>
      </c>
      <c r="E10" s="166" t="s">
        <v>665</v>
      </c>
      <c r="F10" s="291">
        <v>137420</v>
      </c>
      <c r="G10" s="615"/>
      <c r="H10" s="1389"/>
      <c r="I10" s="1389"/>
      <c r="J10" s="1389"/>
      <c r="K10" s="1389"/>
      <c r="L10" s="1389"/>
      <c r="M10" s="1389"/>
      <c r="N10" s="1389"/>
      <c r="O10" s="1389"/>
      <c r="P10" s="1389"/>
      <c r="Q10" s="1389"/>
      <c r="R10" s="1389"/>
      <c r="S10" s="1389"/>
      <c r="T10" s="1389"/>
      <c r="U10" s="1389"/>
      <c r="V10" s="1389"/>
      <c r="W10" s="1389"/>
      <c r="X10" s="1389"/>
      <c r="Y10" s="1389"/>
      <c r="Z10" s="1389"/>
      <c r="AA10" s="1389"/>
      <c r="AB10" s="1389"/>
      <c r="AC10" s="1389"/>
      <c r="AD10" s="1389"/>
      <c r="AE10" s="1389"/>
      <c r="AF10" s="1389"/>
      <c r="AG10" s="1389"/>
      <c r="AH10" s="1389"/>
      <c r="AI10" s="1389"/>
    </row>
    <row r="11" spans="1:35" customFormat="1" ht="18.75" customHeight="1" x14ac:dyDescent="0.25">
      <c r="A11" s="118">
        <v>2</v>
      </c>
      <c r="B11" s="17" t="s">
        <v>684</v>
      </c>
      <c r="C11" s="18"/>
      <c r="D11" s="46"/>
      <c r="E11" s="168"/>
      <c r="F11" s="530">
        <f>SUM(F12:F13)</f>
        <v>831331</v>
      </c>
      <c r="G11" s="615"/>
      <c r="H11" s="1389"/>
      <c r="I11" s="1389"/>
      <c r="J11" s="1389"/>
      <c r="K11" s="1389"/>
      <c r="L11" s="1389"/>
      <c r="M11" s="1389"/>
      <c r="N11" s="1389"/>
      <c r="O11" s="1389"/>
      <c r="P11" s="1389"/>
      <c r="Q11" s="1389"/>
      <c r="R11" s="1389"/>
      <c r="S11" s="1389"/>
      <c r="T11" s="1389"/>
      <c r="U11" s="1389"/>
      <c r="V11" s="1389"/>
      <c r="W11" s="1389"/>
      <c r="X11" s="1389"/>
      <c r="Y11" s="1389"/>
      <c r="Z11" s="1389"/>
      <c r="AA11" s="1389"/>
      <c r="AB11" s="1389"/>
      <c r="AC11" s="1389"/>
      <c r="AD11" s="1389"/>
      <c r="AE11" s="1389"/>
      <c r="AF11" s="1389"/>
      <c r="AG11" s="1389"/>
      <c r="AH11" s="1389"/>
      <c r="AI11" s="1389"/>
    </row>
    <row r="12" spans="1:35" customFormat="1" ht="25.5" customHeight="1" x14ac:dyDescent="0.25">
      <c r="A12" s="565">
        <v>2.1</v>
      </c>
      <c r="B12" s="35" t="s">
        <v>666</v>
      </c>
      <c r="C12" s="555" t="s">
        <v>39</v>
      </c>
      <c r="D12" s="24">
        <v>12</v>
      </c>
      <c r="E12" s="84" t="s">
        <v>158</v>
      </c>
      <c r="F12" s="522">
        <v>700000</v>
      </c>
      <c r="G12" s="615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89"/>
      <c r="AH12" s="1389"/>
      <c r="AI12" s="1389"/>
    </row>
    <row r="13" spans="1:35" customFormat="1" ht="18.75" customHeight="1" x14ac:dyDescent="0.25">
      <c r="A13" s="565">
        <v>2.2000000000000002</v>
      </c>
      <c r="B13" s="35" t="s">
        <v>667</v>
      </c>
      <c r="C13" s="555" t="s">
        <v>39</v>
      </c>
      <c r="D13" s="24">
        <v>160</v>
      </c>
      <c r="E13" s="84" t="s">
        <v>200</v>
      </c>
      <c r="F13" s="522">
        <v>131331</v>
      </c>
      <c r="G13" s="615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89"/>
      <c r="S13" s="1389"/>
      <c r="T13" s="1389"/>
      <c r="U13" s="1389"/>
      <c r="V13" s="1389"/>
      <c r="W13" s="1389"/>
      <c r="X13" s="1389"/>
      <c r="Y13" s="1389"/>
      <c r="Z13" s="1389"/>
      <c r="AA13" s="1389"/>
      <c r="AB13" s="1389"/>
      <c r="AC13" s="1389"/>
      <c r="AD13" s="1389"/>
      <c r="AE13" s="1389"/>
      <c r="AF13" s="1389"/>
      <c r="AG13" s="1389"/>
      <c r="AH13" s="1389"/>
      <c r="AI13" s="1389"/>
    </row>
    <row r="14" spans="1:35" customFormat="1" ht="18.75" customHeight="1" x14ac:dyDescent="0.25">
      <c r="A14" s="563">
        <v>3</v>
      </c>
      <c r="B14" s="32" t="s">
        <v>682</v>
      </c>
      <c r="C14" s="20"/>
      <c r="D14" s="23"/>
      <c r="E14" s="85"/>
      <c r="F14" s="685">
        <f>SUM(F15:F16)</f>
        <v>22232</v>
      </c>
      <c r="G14" s="615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1389"/>
      <c r="Y14" s="1389"/>
      <c r="Z14" s="1389"/>
      <c r="AA14" s="1389"/>
      <c r="AB14" s="1389"/>
      <c r="AC14" s="1389"/>
      <c r="AD14" s="1389"/>
      <c r="AE14" s="1389"/>
      <c r="AF14" s="1389"/>
      <c r="AG14" s="1389"/>
      <c r="AH14" s="1389"/>
      <c r="AI14" s="1389"/>
    </row>
    <row r="15" spans="1:35" customFormat="1" ht="18.75" customHeight="1" x14ac:dyDescent="0.25">
      <c r="A15" s="565">
        <v>3.1</v>
      </c>
      <c r="B15" s="35" t="s">
        <v>668</v>
      </c>
      <c r="C15" s="555" t="s">
        <v>47</v>
      </c>
      <c r="D15" s="24">
        <v>6</v>
      </c>
      <c r="E15" s="84" t="s">
        <v>247</v>
      </c>
      <c r="F15" s="522">
        <v>15684</v>
      </c>
      <c r="G15" s="615"/>
      <c r="H15" s="1389"/>
      <c r="I15" s="1389"/>
      <c r="J15" s="1389"/>
      <c r="K15" s="1389"/>
      <c r="L15" s="1389"/>
      <c r="M15" s="1389"/>
      <c r="N15" s="1389"/>
      <c r="O15" s="1389"/>
      <c r="P15" s="1389"/>
      <c r="Q15" s="1389"/>
      <c r="R15" s="1389"/>
      <c r="S15" s="1389"/>
      <c r="T15" s="1389"/>
      <c r="U15" s="1389"/>
      <c r="V15" s="1389"/>
      <c r="W15" s="1389"/>
      <c r="X15" s="1389"/>
      <c r="Y15" s="1389"/>
      <c r="Z15" s="1389"/>
      <c r="AA15" s="1389"/>
      <c r="AB15" s="1389"/>
      <c r="AC15" s="1389"/>
      <c r="AD15" s="1389"/>
      <c r="AE15" s="1389"/>
      <c r="AF15" s="1389"/>
      <c r="AG15" s="1389"/>
      <c r="AH15" s="1389"/>
      <c r="AI15" s="1389"/>
    </row>
    <row r="16" spans="1:35" customFormat="1" ht="18.75" customHeight="1" x14ac:dyDescent="0.25">
      <c r="A16" s="565">
        <v>3.2</v>
      </c>
      <c r="B16" s="35" t="s">
        <v>669</v>
      </c>
      <c r="C16" s="555" t="s">
        <v>39</v>
      </c>
      <c r="D16" s="24">
        <v>65</v>
      </c>
      <c r="E16" s="84" t="s">
        <v>61</v>
      </c>
      <c r="F16" s="522">
        <v>6548</v>
      </c>
      <c r="G16" s="615"/>
      <c r="H16" s="1409"/>
      <c r="I16" s="1389"/>
      <c r="J16" s="1389"/>
      <c r="K16" s="1389"/>
      <c r="L16" s="1389"/>
      <c r="M16" s="1389"/>
      <c r="N16" s="1389"/>
      <c r="O16" s="1389"/>
      <c r="P16" s="1389"/>
      <c r="Q16" s="1389"/>
      <c r="R16" s="1389"/>
      <c r="S16" s="1389"/>
      <c r="T16" s="1389"/>
      <c r="U16" s="1389"/>
      <c r="V16" s="1389"/>
      <c r="W16" s="1389"/>
      <c r="X16" s="1389"/>
      <c r="Y16" s="1389"/>
      <c r="Z16" s="1389"/>
      <c r="AA16" s="1389"/>
      <c r="AB16" s="1389"/>
      <c r="AC16" s="1389"/>
      <c r="AD16" s="1389"/>
      <c r="AE16" s="1389"/>
      <c r="AF16" s="1389"/>
      <c r="AG16" s="1389"/>
      <c r="AH16" s="1389"/>
      <c r="AI16" s="1389"/>
    </row>
    <row r="17" spans="1:35" customFormat="1" ht="18.75" customHeight="1" x14ac:dyDescent="0.25">
      <c r="A17" s="118">
        <v>4</v>
      </c>
      <c r="B17" s="17" t="s">
        <v>683</v>
      </c>
      <c r="C17" s="18"/>
      <c r="D17" s="46"/>
      <c r="E17" s="168"/>
      <c r="F17" s="530">
        <f>SUM(F18:F20)</f>
        <v>76320</v>
      </c>
      <c r="G17" s="615"/>
      <c r="H17" s="1389"/>
      <c r="I17" s="1389"/>
      <c r="J17" s="1389"/>
      <c r="K17" s="1389"/>
      <c r="L17" s="1389"/>
      <c r="M17" s="1389"/>
      <c r="N17" s="1389"/>
      <c r="O17" s="1389"/>
      <c r="P17" s="1389"/>
      <c r="Q17" s="1389"/>
      <c r="R17" s="1389"/>
      <c r="S17" s="1389"/>
      <c r="T17" s="1389"/>
      <c r="U17" s="1389"/>
      <c r="V17" s="1389"/>
      <c r="W17" s="1389"/>
      <c r="X17" s="1389"/>
      <c r="Y17" s="1389"/>
      <c r="Z17" s="1389"/>
      <c r="AA17" s="1389"/>
      <c r="AB17" s="1389"/>
      <c r="AC17" s="1389"/>
      <c r="AD17" s="1389"/>
      <c r="AE17" s="1389"/>
      <c r="AF17" s="1389"/>
      <c r="AG17" s="1389"/>
      <c r="AH17" s="1389"/>
      <c r="AI17" s="1389"/>
    </row>
    <row r="18" spans="1:35" customFormat="1" ht="18.75" customHeight="1" x14ac:dyDescent="0.25">
      <c r="A18" s="55">
        <v>4.0999999999999996</v>
      </c>
      <c r="B18" s="552" t="s">
        <v>670</v>
      </c>
      <c r="C18" s="554" t="s">
        <v>47</v>
      </c>
      <c r="D18" s="44">
        <v>8</v>
      </c>
      <c r="E18" s="166" t="s">
        <v>166</v>
      </c>
      <c r="F18" s="291">
        <v>28821</v>
      </c>
      <c r="G18" s="615"/>
      <c r="H18" s="1389"/>
      <c r="I18" s="1389"/>
      <c r="J18" s="1389"/>
      <c r="K18" s="1389"/>
      <c r="L18" s="1389"/>
      <c r="M18" s="1389"/>
      <c r="N18" s="1389"/>
      <c r="O18" s="1389"/>
      <c r="P18" s="1389"/>
      <c r="Q18" s="1389"/>
      <c r="R18" s="1389"/>
      <c r="S18" s="1389"/>
      <c r="T18" s="1389"/>
      <c r="U18" s="1389"/>
      <c r="V18" s="1389"/>
      <c r="W18" s="1389"/>
      <c r="X18" s="1389"/>
      <c r="Y18" s="1389"/>
      <c r="Z18" s="1389"/>
      <c r="AA18" s="1389"/>
      <c r="AB18" s="1389"/>
      <c r="AC18" s="1389"/>
      <c r="AD18" s="1389"/>
      <c r="AE18" s="1389"/>
      <c r="AF18" s="1389"/>
      <c r="AG18" s="1389"/>
      <c r="AH18" s="1389"/>
      <c r="AI18" s="1389"/>
    </row>
    <row r="19" spans="1:35" customFormat="1" ht="18.75" customHeight="1" x14ac:dyDescent="0.25">
      <c r="A19" s="55">
        <v>4.2</v>
      </c>
      <c r="B19" s="552" t="s">
        <v>671</v>
      </c>
      <c r="C19" s="554" t="s">
        <v>39</v>
      </c>
      <c r="D19" s="44">
        <v>1</v>
      </c>
      <c r="E19" s="166" t="s">
        <v>185</v>
      </c>
      <c r="F19" s="291">
        <v>36254</v>
      </c>
      <c r="G19" s="615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1389"/>
      <c r="AE19" s="1389"/>
      <c r="AF19" s="1389"/>
      <c r="AG19" s="1389"/>
      <c r="AH19" s="1389"/>
      <c r="AI19" s="1389"/>
    </row>
    <row r="20" spans="1:35" customFormat="1" ht="25.5" customHeight="1" x14ac:dyDescent="0.25">
      <c r="A20" s="55">
        <v>4.3</v>
      </c>
      <c r="B20" s="552" t="s">
        <v>672</v>
      </c>
      <c r="C20" s="554" t="s">
        <v>47</v>
      </c>
      <c r="D20" s="44">
        <v>2</v>
      </c>
      <c r="E20" s="166" t="s">
        <v>673</v>
      </c>
      <c r="F20" s="291">
        <v>11245</v>
      </c>
      <c r="G20" s="615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89"/>
      <c r="AD20" s="1389"/>
      <c r="AE20" s="1389"/>
      <c r="AF20" s="1389"/>
      <c r="AG20" s="1389"/>
      <c r="AH20" s="1389"/>
      <c r="AI20" s="1389"/>
    </row>
    <row r="21" spans="1:35" customFormat="1" ht="18.75" customHeight="1" x14ac:dyDescent="0.25">
      <c r="A21" s="118">
        <v>5</v>
      </c>
      <c r="B21" s="17" t="s">
        <v>461</v>
      </c>
      <c r="C21" s="18"/>
      <c r="D21" s="46"/>
      <c r="E21" s="168"/>
      <c r="F21" s="530">
        <f>SUM(F22:F28)</f>
        <v>368126</v>
      </c>
      <c r="G21" s="615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89"/>
      <c r="AE21" s="1389"/>
      <c r="AF21" s="1389"/>
      <c r="AG21" s="1389"/>
      <c r="AH21" s="1389"/>
      <c r="AI21" s="1389"/>
    </row>
    <row r="22" spans="1:35" customFormat="1" ht="25.5" customHeight="1" x14ac:dyDescent="0.25">
      <c r="A22" s="565">
        <v>5.0999999999999996</v>
      </c>
      <c r="B22" s="35" t="s">
        <v>674</v>
      </c>
      <c r="C22" s="555" t="s">
        <v>39</v>
      </c>
      <c r="D22" s="24">
        <v>13</v>
      </c>
      <c r="E22" s="84" t="s">
        <v>83</v>
      </c>
      <c r="F22" s="522">
        <v>121485</v>
      </c>
      <c r="G22" s="615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1389"/>
      <c r="Y22" s="1389"/>
      <c r="Z22" s="1389"/>
      <c r="AA22" s="1389"/>
      <c r="AB22" s="1389"/>
      <c r="AC22" s="1389"/>
      <c r="AD22" s="1389"/>
      <c r="AE22" s="1389"/>
      <c r="AF22" s="1389"/>
      <c r="AG22" s="1389"/>
      <c r="AH22" s="1389"/>
      <c r="AI22" s="1389"/>
    </row>
    <row r="23" spans="1:35" customFormat="1" ht="18.75" customHeight="1" x14ac:dyDescent="0.25">
      <c r="A23" s="565">
        <v>5.2</v>
      </c>
      <c r="B23" s="35" t="s">
        <v>675</v>
      </c>
      <c r="C23" s="555" t="s">
        <v>39</v>
      </c>
      <c r="D23" s="24">
        <v>7</v>
      </c>
      <c r="E23" s="84" t="s">
        <v>220</v>
      </c>
      <c r="F23" s="522">
        <v>59114</v>
      </c>
      <c r="G23" s="615"/>
      <c r="H23" s="1389"/>
      <c r="I23" s="1389"/>
      <c r="J23" s="1389"/>
      <c r="K23" s="1389"/>
      <c r="L23" s="1389"/>
      <c r="M23" s="1389"/>
      <c r="N23" s="1389"/>
      <c r="O23" s="1389"/>
      <c r="P23" s="1389"/>
      <c r="Q23" s="1389"/>
      <c r="R23" s="1389"/>
      <c r="S23" s="1389"/>
      <c r="T23" s="1389"/>
      <c r="U23" s="1389"/>
      <c r="V23" s="1389"/>
      <c r="W23" s="1389"/>
      <c r="X23" s="1389"/>
      <c r="Y23" s="1389"/>
      <c r="Z23" s="1389"/>
      <c r="AA23" s="1389"/>
      <c r="AB23" s="1389"/>
      <c r="AC23" s="1389"/>
      <c r="AD23" s="1389"/>
      <c r="AE23" s="1389"/>
      <c r="AF23" s="1389"/>
      <c r="AG23" s="1389"/>
      <c r="AH23" s="1389"/>
      <c r="AI23" s="1389"/>
    </row>
    <row r="24" spans="1:35" customFormat="1" ht="26.25" customHeight="1" x14ac:dyDescent="0.25">
      <c r="A24" s="565">
        <v>5.3</v>
      </c>
      <c r="B24" s="35" t="s">
        <v>676</v>
      </c>
      <c r="C24" s="555" t="s">
        <v>39</v>
      </c>
      <c r="D24" s="24">
        <v>4</v>
      </c>
      <c r="E24" s="84" t="s">
        <v>78</v>
      </c>
      <c r="F24" s="522">
        <v>7142</v>
      </c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  <c r="Q24" s="1389"/>
      <c r="R24" s="1389"/>
      <c r="S24" s="1389"/>
      <c r="T24" s="1389"/>
      <c r="U24" s="1389"/>
      <c r="V24" s="1389"/>
      <c r="W24" s="1389"/>
      <c r="X24" s="1389"/>
      <c r="Y24" s="1389"/>
      <c r="Z24" s="1389"/>
      <c r="AA24" s="1389"/>
      <c r="AB24" s="1389"/>
      <c r="AC24" s="1389"/>
      <c r="AD24" s="1389"/>
      <c r="AE24" s="1389"/>
      <c r="AF24" s="1389"/>
      <c r="AG24" s="1389"/>
      <c r="AH24" s="1389"/>
      <c r="AI24" s="1389"/>
    </row>
    <row r="25" spans="1:35" customFormat="1" ht="25.5" customHeight="1" x14ac:dyDescent="0.25">
      <c r="A25" s="565">
        <v>5.4</v>
      </c>
      <c r="B25" s="35" t="s">
        <v>677</v>
      </c>
      <c r="C25" s="555" t="s">
        <v>47</v>
      </c>
      <c r="D25" s="24">
        <v>6</v>
      </c>
      <c r="E25" s="84" t="s">
        <v>78</v>
      </c>
      <c r="F25" s="522">
        <v>42510</v>
      </c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1389"/>
      <c r="Y25" s="1389"/>
      <c r="Z25" s="1389"/>
      <c r="AA25" s="1389"/>
      <c r="AB25" s="1389"/>
      <c r="AC25" s="1389"/>
      <c r="AD25" s="1389"/>
      <c r="AE25" s="1389"/>
      <c r="AF25" s="1389"/>
      <c r="AG25" s="1389"/>
      <c r="AH25" s="1389"/>
      <c r="AI25" s="1389"/>
    </row>
    <row r="26" spans="1:35" customFormat="1" ht="27" customHeight="1" x14ac:dyDescent="0.25">
      <c r="A26" s="565">
        <v>5.5</v>
      </c>
      <c r="B26" s="35" t="s">
        <v>678</v>
      </c>
      <c r="C26" s="555" t="s">
        <v>39</v>
      </c>
      <c r="D26" s="24">
        <v>13</v>
      </c>
      <c r="E26" s="84" t="s">
        <v>78</v>
      </c>
      <c r="F26" s="522">
        <v>8625</v>
      </c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89"/>
      <c r="W26" s="1389"/>
      <c r="X26" s="1389"/>
      <c r="Y26" s="1389"/>
      <c r="Z26" s="1389"/>
      <c r="AA26" s="1389"/>
      <c r="AB26" s="1389"/>
      <c r="AC26" s="1389"/>
      <c r="AD26" s="1389"/>
      <c r="AE26" s="1389"/>
      <c r="AF26" s="1389"/>
      <c r="AG26" s="1389"/>
      <c r="AH26" s="1389"/>
      <c r="AI26" s="1389"/>
    </row>
    <row r="27" spans="1:35" customFormat="1" ht="18.75" customHeight="1" x14ac:dyDescent="0.25">
      <c r="A27" s="565">
        <v>5.6</v>
      </c>
      <c r="B27" s="35" t="s">
        <v>679</v>
      </c>
      <c r="C27" s="555" t="s">
        <v>39</v>
      </c>
      <c r="D27" s="24">
        <v>6</v>
      </c>
      <c r="E27" s="84" t="s">
        <v>78</v>
      </c>
      <c r="F27" s="522">
        <v>11250</v>
      </c>
      <c r="G27" s="1389"/>
      <c r="H27" s="1389"/>
      <c r="I27" s="1389"/>
      <c r="J27" s="1389"/>
      <c r="K27" s="1389"/>
      <c r="L27" s="1389"/>
      <c r="M27" s="1389"/>
      <c r="N27" s="1389"/>
      <c r="O27" s="1389"/>
      <c r="P27" s="1389"/>
      <c r="Q27" s="1389"/>
      <c r="R27" s="1389"/>
      <c r="S27" s="1389"/>
      <c r="T27" s="1389"/>
      <c r="U27" s="1389"/>
      <c r="V27" s="1389"/>
      <c r="W27" s="1389"/>
      <c r="X27" s="1389"/>
      <c r="Y27" s="1389"/>
      <c r="Z27" s="1389"/>
      <c r="AA27" s="1389"/>
      <c r="AB27" s="1389"/>
      <c r="AC27" s="1389"/>
      <c r="AD27" s="1389"/>
      <c r="AE27" s="1389"/>
      <c r="AF27" s="1389"/>
      <c r="AG27" s="1389"/>
      <c r="AH27" s="1389"/>
      <c r="AI27" s="1389"/>
    </row>
    <row r="28" spans="1:35" customFormat="1" ht="18.75" customHeight="1" x14ac:dyDescent="0.25">
      <c r="A28" s="565">
        <v>5.7</v>
      </c>
      <c r="B28" s="35" t="s">
        <v>1646</v>
      </c>
      <c r="C28" s="555" t="s">
        <v>47</v>
      </c>
      <c r="D28" s="24">
        <v>1</v>
      </c>
      <c r="E28" s="84" t="s">
        <v>78</v>
      </c>
      <c r="F28" s="522">
        <v>118000</v>
      </c>
      <c r="G28" s="1389"/>
      <c r="H28" s="1389"/>
      <c r="I28" s="1389"/>
      <c r="J28" s="1389"/>
      <c r="K28" s="1389"/>
      <c r="L28" s="1389"/>
      <c r="M28" s="1389"/>
      <c r="N28" s="1389"/>
      <c r="O28" s="1389"/>
      <c r="P28" s="1389"/>
      <c r="Q28" s="1389"/>
      <c r="R28" s="1389"/>
      <c r="S28" s="1389"/>
      <c r="T28" s="1389"/>
      <c r="U28" s="1389"/>
      <c r="V28" s="1389"/>
      <c r="W28" s="1389"/>
      <c r="X28" s="1389"/>
      <c r="Y28" s="1389"/>
      <c r="Z28" s="1389"/>
      <c r="AA28" s="1389"/>
      <c r="AB28" s="1389"/>
      <c r="AC28" s="1389"/>
      <c r="AD28" s="1389"/>
      <c r="AE28" s="1389"/>
      <c r="AF28" s="1389"/>
      <c r="AG28" s="1389"/>
      <c r="AH28" s="1389"/>
      <c r="AI28" s="1389"/>
    </row>
    <row r="29" spans="1:35" customFormat="1" ht="18.75" customHeight="1" x14ac:dyDescent="0.25">
      <c r="A29" s="563">
        <v>6</v>
      </c>
      <c r="B29" s="121" t="s">
        <v>685</v>
      </c>
      <c r="C29" s="20"/>
      <c r="D29" s="23"/>
      <c r="E29" s="85"/>
      <c r="F29" s="26">
        <f>SUM(F30:F31)</f>
        <v>400000</v>
      </c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1389"/>
    </row>
    <row r="30" spans="1:35" customFormat="1" ht="18.75" customHeight="1" x14ac:dyDescent="0.25">
      <c r="A30" s="565">
        <v>6.1</v>
      </c>
      <c r="B30" s="35" t="s">
        <v>680</v>
      </c>
      <c r="C30" s="555" t="s">
        <v>39</v>
      </c>
      <c r="D30" s="24">
        <v>300</v>
      </c>
      <c r="E30" s="84" t="s">
        <v>195</v>
      </c>
      <c r="F30" s="316">
        <v>350000</v>
      </c>
      <c r="G30" s="1389"/>
      <c r="H30" s="1389"/>
      <c r="I30" s="1389"/>
      <c r="J30" s="1389"/>
      <c r="K30" s="1389"/>
      <c r="L30" s="1389"/>
      <c r="M30" s="1389"/>
      <c r="N30" s="1389"/>
      <c r="O30" s="1389"/>
      <c r="P30" s="1389"/>
      <c r="Q30" s="1389"/>
      <c r="R30" s="1389"/>
      <c r="S30" s="1389"/>
      <c r="T30" s="1389"/>
      <c r="U30" s="1389"/>
      <c r="V30" s="1389"/>
      <c r="W30" s="1389"/>
      <c r="X30" s="1389"/>
      <c r="Y30" s="1389"/>
      <c r="Z30" s="1389"/>
      <c r="AA30" s="1389"/>
      <c r="AB30" s="1389"/>
      <c r="AC30" s="1389"/>
      <c r="AD30" s="1389"/>
      <c r="AE30" s="1389"/>
      <c r="AF30" s="1389"/>
      <c r="AG30" s="1389"/>
      <c r="AH30" s="1389"/>
      <c r="AI30" s="1389"/>
    </row>
    <row r="31" spans="1:35" ht="17.25" customHeight="1" x14ac:dyDescent="0.2">
      <c r="A31" s="565">
        <v>6.2</v>
      </c>
      <c r="B31" s="35" t="s">
        <v>681</v>
      </c>
      <c r="C31" s="555" t="s">
        <v>39</v>
      </c>
      <c r="D31" s="24">
        <v>60</v>
      </c>
      <c r="E31" s="84" t="s">
        <v>195</v>
      </c>
      <c r="F31" s="316">
        <v>50000</v>
      </c>
      <c r="G31" s="615"/>
      <c r="H31" s="615"/>
      <c r="I31" s="615"/>
      <c r="J31" s="615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5"/>
      <c r="AD31" s="615"/>
      <c r="AE31" s="615"/>
      <c r="AF31" s="615"/>
      <c r="AG31" s="615"/>
      <c r="AH31" s="615"/>
      <c r="AI31" s="615"/>
    </row>
    <row r="32" spans="1:35" x14ac:dyDescent="0.2">
      <c r="A32" s="4"/>
      <c r="C32" s="4"/>
      <c r="G32" s="615"/>
      <c r="H32" s="615"/>
      <c r="I32" s="615"/>
      <c r="J32" s="615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  <c r="AC32" s="615"/>
      <c r="AD32" s="615"/>
      <c r="AE32" s="615"/>
      <c r="AF32" s="615"/>
      <c r="AG32" s="615"/>
      <c r="AH32" s="615"/>
      <c r="AI32" s="615"/>
    </row>
    <row r="33" spans="1:35" x14ac:dyDescent="0.2">
      <c r="A33" s="4"/>
      <c r="C33" s="4"/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  <c r="X33" s="615"/>
      <c r="Y33" s="615"/>
      <c r="Z33" s="615"/>
      <c r="AA33" s="615"/>
      <c r="AB33" s="615"/>
      <c r="AC33" s="615"/>
      <c r="AD33" s="615"/>
      <c r="AE33" s="615"/>
      <c r="AF33" s="615"/>
      <c r="AG33" s="615"/>
      <c r="AH33" s="615"/>
      <c r="AI33" s="615"/>
    </row>
    <row r="34" spans="1:35" x14ac:dyDescent="0.2">
      <c r="A34" s="4"/>
      <c r="C34" s="4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5"/>
      <c r="AC34" s="615"/>
      <c r="AD34" s="615"/>
      <c r="AE34" s="615"/>
      <c r="AF34" s="615"/>
      <c r="AG34" s="615"/>
      <c r="AH34" s="615"/>
      <c r="AI34" s="615"/>
    </row>
    <row r="35" spans="1:35" x14ac:dyDescent="0.2">
      <c r="A35" s="4"/>
      <c r="C35" s="4"/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</row>
    <row r="36" spans="1:35" x14ac:dyDescent="0.2">
      <c r="A36" s="4"/>
      <c r="C36" s="4"/>
      <c r="G36" s="615"/>
      <c r="H36" s="615"/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</row>
    <row r="37" spans="1:35" x14ac:dyDescent="0.2">
      <c r="A37" s="4"/>
      <c r="C37" s="4"/>
    </row>
    <row r="38" spans="1:35" x14ac:dyDescent="0.2">
      <c r="A38" s="4"/>
      <c r="C38" s="4"/>
    </row>
    <row r="39" spans="1:35" x14ac:dyDescent="0.2">
      <c r="A39" s="4"/>
      <c r="C39" s="4"/>
    </row>
    <row r="40" spans="1:35" x14ac:dyDescent="0.2">
      <c r="A40" s="4"/>
      <c r="C40" s="4"/>
    </row>
    <row r="41" spans="1:35" x14ac:dyDescent="0.2">
      <c r="A41" s="4"/>
      <c r="C41" s="4"/>
    </row>
    <row r="42" spans="1:35" x14ac:dyDescent="0.2">
      <c r="A42" s="4"/>
      <c r="C42" s="4"/>
    </row>
    <row r="43" spans="1:35" x14ac:dyDescent="0.2">
      <c r="A43" s="4"/>
      <c r="C43" s="4"/>
    </row>
    <row r="44" spans="1:35" x14ac:dyDescent="0.2">
      <c r="A44" s="4"/>
      <c r="C44" s="4"/>
    </row>
    <row r="45" spans="1:35" x14ac:dyDescent="0.2">
      <c r="A45" s="4"/>
      <c r="C45" s="4"/>
    </row>
    <row r="46" spans="1:35" x14ac:dyDescent="0.2">
      <c r="A46" s="4"/>
      <c r="C46" s="4"/>
    </row>
  </sheetData>
  <mergeCells count="8">
    <mergeCell ref="A7:B7"/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9"/>
  <sheetViews>
    <sheetView tabSelected="1" topLeftCell="F1" zoomScaleNormal="100" zoomScaleSheetLayoutView="100" workbookViewId="0">
      <selection activeCell="I13" sqref="I13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72" customWidth="1"/>
    <col min="5" max="5" width="25.42578125" style="163" customWidth="1"/>
    <col min="6" max="6" width="17.7109375" style="72" customWidth="1"/>
    <col min="7" max="16384" width="11.42578125" style="4"/>
  </cols>
  <sheetData>
    <row r="2" spans="1:23" ht="18" customHeight="1" x14ac:dyDescent="0.2">
      <c r="A2" s="1170" t="s">
        <v>37</v>
      </c>
      <c r="B2" s="1171"/>
      <c r="C2" s="1"/>
      <c r="D2" s="68"/>
      <c r="E2" s="153"/>
      <c r="F2" s="73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</row>
    <row r="3" spans="1:23" ht="18" customHeight="1" x14ac:dyDescent="0.2">
      <c r="A3" s="1172" t="s">
        <v>32</v>
      </c>
      <c r="B3" s="1173"/>
      <c r="C3" s="1173"/>
      <c r="D3" s="1173"/>
      <c r="E3" s="1173"/>
      <c r="F3" s="1174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</row>
    <row r="4" spans="1:23" ht="18" customHeight="1" x14ac:dyDescent="0.2">
      <c r="A4" s="1175" t="s">
        <v>757</v>
      </c>
      <c r="B4" s="1176"/>
      <c r="C4" s="1176"/>
      <c r="D4" s="1176"/>
      <c r="E4" s="1176"/>
      <c r="F4" s="1177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</row>
    <row r="5" spans="1:23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</row>
    <row r="6" spans="1:23" ht="18" customHeight="1" x14ac:dyDescent="0.2">
      <c r="A6" s="1195"/>
      <c r="B6" s="1195"/>
      <c r="C6" s="1195"/>
      <c r="D6" s="264" t="s">
        <v>4</v>
      </c>
      <c r="E6" s="264" t="s">
        <v>3</v>
      </c>
      <c r="F6" s="1163" t="s">
        <v>2352</v>
      </c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</row>
    <row r="7" spans="1:23" s="6" customFormat="1" ht="24.75" customHeight="1" x14ac:dyDescent="0.2">
      <c r="A7" s="1365" t="s">
        <v>847</v>
      </c>
      <c r="B7" s="1365"/>
      <c r="C7" s="690"/>
      <c r="D7" s="691"/>
      <c r="E7" s="692"/>
      <c r="F7" s="693">
        <f>+F8+F11+F17+F63+F65+F68</f>
        <v>3658600.2365000001</v>
      </c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</row>
    <row r="8" spans="1:23" s="6" customFormat="1" ht="24.75" customHeight="1" x14ac:dyDescent="0.2">
      <c r="A8" s="743">
        <v>1</v>
      </c>
      <c r="B8" s="707" t="s">
        <v>1658</v>
      </c>
      <c r="C8" s="569"/>
      <c r="D8" s="687"/>
      <c r="E8" s="688"/>
      <c r="F8" s="710">
        <f>SUM(F9:F10)</f>
        <v>67500</v>
      </c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</row>
    <row r="9" spans="1:23" s="6" customFormat="1" ht="26.25" customHeight="1" x14ac:dyDescent="0.2">
      <c r="A9" s="736">
        <v>1.1000000000000001</v>
      </c>
      <c r="B9" s="708" t="s">
        <v>1656</v>
      </c>
      <c r="C9" s="569" t="s">
        <v>47</v>
      </c>
      <c r="D9" s="709">
        <v>1</v>
      </c>
      <c r="E9" s="689" t="s">
        <v>690</v>
      </c>
      <c r="F9" s="595">
        <v>60000</v>
      </c>
      <c r="G9" s="615"/>
      <c r="H9" s="615"/>
      <c r="I9" s="615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</row>
    <row r="10" spans="1:23" s="6" customFormat="1" ht="21.75" customHeight="1" x14ac:dyDescent="0.2">
      <c r="A10" s="736">
        <v>1.1000000000000001</v>
      </c>
      <c r="B10" s="694" t="s">
        <v>1657</v>
      </c>
      <c r="C10" s="569" t="s">
        <v>47</v>
      </c>
      <c r="D10" s="709">
        <v>1</v>
      </c>
      <c r="E10" s="689" t="s">
        <v>48</v>
      </c>
      <c r="F10" s="595">
        <v>7500</v>
      </c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</row>
    <row r="11" spans="1:23" s="6" customFormat="1" ht="22.5" customHeight="1" x14ac:dyDescent="0.2">
      <c r="A11" s="742">
        <v>2</v>
      </c>
      <c r="B11" s="707" t="s">
        <v>1654</v>
      </c>
      <c r="C11" s="770"/>
      <c r="D11" s="730"/>
      <c r="E11" s="731"/>
      <c r="F11" s="732">
        <f>+F12</f>
        <v>12016</v>
      </c>
      <c r="G11" s="774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</row>
    <row r="12" spans="1:23" s="6" customFormat="1" ht="23.25" customHeight="1" x14ac:dyDescent="0.2">
      <c r="A12" s="777">
        <v>2.1</v>
      </c>
      <c r="B12" s="782" t="s">
        <v>1674</v>
      </c>
      <c r="C12" s="782"/>
      <c r="D12" s="782"/>
      <c r="E12" s="783"/>
      <c r="F12" s="784">
        <f>SUM(F13:F16)</f>
        <v>12016</v>
      </c>
      <c r="G12" s="775"/>
      <c r="H12" s="615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5"/>
      <c r="V12" s="615"/>
      <c r="W12" s="615"/>
    </row>
    <row r="13" spans="1:23" s="6" customFormat="1" ht="24.75" customHeight="1" x14ac:dyDescent="0.2">
      <c r="A13" s="741" t="s">
        <v>315</v>
      </c>
      <c r="B13" s="778" t="s">
        <v>1661</v>
      </c>
      <c r="C13" s="785" t="s">
        <v>39</v>
      </c>
      <c r="D13" s="779">
        <v>2</v>
      </c>
      <c r="E13" s="780" t="s">
        <v>1675</v>
      </c>
      <c r="F13" s="781">
        <v>11600</v>
      </c>
      <c r="G13" s="776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</row>
    <row r="14" spans="1:23" s="6" customFormat="1" ht="20.25" customHeight="1" x14ac:dyDescent="0.2">
      <c r="A14" s="741" t="s">
        <v>315</v>
      </c>
      <c r="B14" s="778" t="s">
        <v>1193</v>
      </c>
      <c r="C14" s="785" t="s">
        <v>39</v>
      </c>
      <c r="D14" s="779">
        <v>2</v>
      </c>
      <c r="E14" s="780" t="s">
        <v>1675</v>
      </c>
      <c r="F14" s="781">
        <v>416</v>
      </c>
      <c r="G14" s="776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</row>
    <row r="15" spans="1:23" s="6" customFormat="1" ht="24.75" customHeight="1" x14ac:dyDescent="0.2">
      <c r="A15" s="741" t="s">
        <v>315</v>
      </c>
      <c r="B15" s="778" t="s">
        <v>1676</v>
      </c>
      <c r="C15" s="785" t="s">
        <v>39</v>
      </c>
      <c r="D15" s="779">
        <v>3</v>
      </c>
      <c r="E15" s="780" t="s">
        <v>1675</v>
      </c>
      <c r="F15" s="781">
        <v>0</v>
      </c>
      <c r="G15" s="776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</row>
    <row r="16" spans="1:23" s="6" customFormat="1" ht="24.75" customHeight="1" x14ac:dyDescent="0.2">
      <c r="A16" s="741" t="s">
        <v>315</v>
      </c>
      <c r="B16" s="778" t="s">
        <v>1677</v>
      </c>
      <c r="C16" s="785" t="s">
        <v>39</v>
      </c>
      <c r="D16" s="779">
        <v>2</v>
      </c>
      <c r="E16" s="780" t="s">
        <v>1675</v>
      </c>
      <c r="F16" s="781">
        <v>0</v>
      </c>
      <c r="G16" s="776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</row>
    <row r="17" spans="1:23" s="6" customFormat="1" ht="21.75" customHeight="1" x14ac:dyDescent="0.2">
      <c r="A17" s="573">
        <v>3</v>
      </c>
      <c r="B17" s="738" t="s">
        <v>1718</v>
      </c>
      <c r="C17" s="771"/>
      <c r="D17" s="766"/>
      <c r="E17" s="739"/>
      <c r="F17" s="202">
        <f>SUM(F18:F62)</f>
        <v>800000.2365</v>
      </c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</row>
    <row r="18" spans="1:23" s="6" customFormat="1" ht="28.5" customHeight="1" x14ac:dyDescent="0.2">
      <c r="A18" s="736">
        <v>3.1</v>
      </c>
      <c r="B18" s="764" t="s">
        <v>1758</v>
      </c>
      <c r="C18" s="569" t="s">
        <v>473</v>
      </c>
      <c r="D18" s="765">
        <v>1</v>
      </c>
      <c r="E18" s="569" t="s">
        <v>459</v>
      </c>
      <c r="F18" s="595">
        <v>9950.6200000000008</v>
      </c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</row>
    <row r="19" spans="1:23" s="6" customFormat="1" ht="29.25" customHeight="1" x14ac:dyDescent="0.2">
      <c r="A19" s="736">
        <v>3.2</v>
      </c>
      <c r="B19" s="764" t="s">
        <v>1759</v>
      </c>
      <c r="C19" s="569" t="s">
        <v>473</v>
      </c>
      <c r="D19" s="765">
        <v>1</v>
      </c>
      <c r="E19" s="569" t="s">
        <v>1766</v>
      </c>
      <c r="F19" s="595">
        <v>39375</v>
      </c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</row>
    <row r="20" spans="1:23" s="6" customFormat="1" ht="30" customHeight="1" x14ac:dyDescent="0.2">
      <c r="A20" s="736">
        <v>3.3</v>
      </c>
      <c r="B20" s="764" t="s">
        <v>1760</v>
      </c>
      <c r="C20" s="569" t="s">
        <v>475</v>
      </c>
      <c r="D20" s="765">
        <v>1</v>
      </c>
      <c r="E20" s="569" t="s">
        <v>459</v>
      </c>
      <c r="F20" s="595">
        <v>6350</v>
      </c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</row>
    <row r="21" spans="1:23" s="6" customFormat="1" ht="33" customHeight="1" x14ac:dyDescent="0.2">
      <c r="A21" s="736">
        <v>3.4</v>
      </c>
      <c r="B21" s="764" t="s">
        <v>1761</v>
      </c>
      <c r="C21" s="569" t="s">
        <v>475</v>
      </c>
      <c r="D21" s="765">
        <v>1</v>
      </c>
      <c r="E21" s="569" t="s">
        <v>1766</v>
      </c>
      <c r="F21" s="595">
        <v>10350</v>
      </c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</row>
    <row r="22" spans="1:23" s="6" customFormat="1" ht="34.5" customHeight="1" x14ac:dyDescent="0.2">
      <c r="A22" s="736">
        <v>3.5</v>
      </c>
      <c r="B22" s="764" t="s">
        <v>1762</v>
      </c>
      <c r="C22" s="569" t="s">
        <v>47</v>
      </c>
      <c r="D22" s="765">
        <v>1</v>
      </c>
      <c r="E22" s="569" t="s">
        <v>459</v>
      </c>
      <c r="F22" s="595">
        <v>4480</v>
      </c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</row>
    <row r="23" spans="1:23" s="6" customFormat="1" ht="30" customHeight="1" x14ac:dyDescent="0.2">
      <c r="A23" s="736">
        <v>3.6</v>
      </c>
      <c r="B23" s="764" t="s">
        <v>1791</v>
      </c>
      <c r="C23" s="569" t="s">
        <v>47</v>
      </c>
      <c r="D23" s="765">
        <v>1</v>
      </c>
      <c r="E23" s="569" t="s">
        <v>1317</v>
      </c>
      <c r="F23" s="595">
        <v>3742.1930000000002</v>
      </c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</row>
    <row r="24" spans="1:23" s="6" customFormat="1" ht="31.5" customHeight="1" x14ac:dyDescent="0.2">
      <c r="A24" s="736">
        <v>3.7</v>
      </c>
      <c r="B24" s="764" t="s">
        <v>1763</v>
      </c>
      <c r="C24" s="569" t="s">
        <v>47</v>
      </c>
      <c r="D24" s="765">
        <v>1</v>
      </c>
      <c r="E24" s="569" t="s">
        <v>1766</v>
      </c>
      <c r="F24" s="595">
        <v>43995.81</v>
      </c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</row>
    <row r="25" spans="1:23" s="6" customFormat="1" ht="40.5" customHeight="1" x14ac:dyDescent="0.2">
      <c r="A25" s="736">
        <v>3.8</v>
      </c>
      <c r="B25" s="764" t="s">
        <v>1764</v>
      </c>
      <c r="C25" s="569" t="s">
        <v>1678</v>
      </c>
      <c r="D25" s="765">
        <v>1</v>
      </c>
      <c r="E25" s="569" t="s">
        <v>1317</v>
      </c>
      <c r="F25" s="595">
        <v>3390</v>
      </c>
      <c r="G25" s="615"/>
      <c r="H25" s="615"/>
      <c r="I25" s="615"/>
      <c r="J25" s="615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</row>
    <row r="26" spans="1:23" s="6" customFormat="1" ht="45" customHeight="1" x14ac:dyDescent="0.2">
      <c r="A26" s="736">
        <v>3.9</v>
      </c>
      <c r="B26" s="764" t="s">
        <v>1770</v>
      </c>
      <c r="C26" s="569" t="s">
        <v>157</v>
      </c>
      <c r="D26" s="765">
        <v>1</v>
      </c>
      <c r="E26" s="569" t="s">
        <v>1317</v>
      </c>
      <c r="F26" s="595">
        <v>11370</v>
      </c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</row>
    <row r="27" spans="1:23" s="6" customFormat="1" ht="45.75" customHeight="1" x14ac:dyDescent="0.2">
      <c r="A27" s="1077">
        <v>3.1</v>
      </c>
      <c r="B27" s="764" t="s">
        <v>1765</v>
      </c>
      <c r="C27" s="569" t="s">
        <v>157</v>
      </c>
      <c r="D27" s="765">
        <v>1</v>
      </c>
      <c r="E27" s="569" t="s">
        <v>1766</v>
      </c>
      <c r="F27" s="595">
        <v>35247.659999999996</v>
      </c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</row>
    <row r="28" spans="1:23" s="6" customFormat="1" ht="55.5" customHeight="1" x14ac:dyDescent="0.2">
      <c r="A28" s="736">
        <v>3.11</v>
      </c>
      <c r="B28" s="764" t="s">
        <v>1792</v>
      </c>
      <c r="C28" s="569" t="s">
        <v>1769</v>
      </c>
      <c r="D28" s="765">
        <v>1</v>
      </c>
      <c r="E28" s="569" t="s">
        <v>1766</v>
      </c>
      <c r="F28" s="595">
        <v>10900.3505</v>
      </c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5"/>
      <c r="V28" s="615"/>
      <c r="W28" s="615"/>
    </row>
    <row r="29" spans="1:23" s="6" customFormat="1" ht="46.5" customHeight="1" x14ac:dyDescent="0.2">
      <c r="A29" s="1077">
        <v>3.12</v>
      </c>
      <c r="B29" s="764" t="s">
        <v>1741</v>
      </c>
      <c r="C29" s="569" t="s">
        <v>475</v>
      </c>
      <c r="D29" s="765">
        <v>1</v>
      </c>
      <c r="E29" s="569" t="s">
        <v>1317</v>
      </c>
      <c r="F29" s="595">
        <v>3345.3</v>
      </c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</row>
    <row r="30" spans="1:23" s="6" customFormat="1" ht="39" customHeight="1" x14ac:dyDescent="0.2">
      <c r="A30" s="736">
        <v>3.13</v>
      </c>
      <c r="B30" s="764" t="s">
        <v>1742</v>
      </c>
      <c r="C30" s="569" t="s">
        <v>715</v>
      </c>
      <c r="D30" s="765">
        <v>1</v>
      </c>
      <c r="E30" s="569" t="s">
        <v>1317</v>
      </c>
      <c r="F30" s="595">
        <v>9391.77</v>
      </c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</row>
    <row r="31" spans="1:23" s="6" customFormat="1" ht="39" customHeight="1" x14ac:dyDescent="0.2">
      <c r="A31" s="1077">
        <v>3.14</v>
      </c>
      <c r="B31" s="764" t="s">
        <v>1743</v>
      </c>
      <c r="C31" s="569" t="s">
        <v>715</v>
      </c>
      <c r="D31" s="765">
        <v>1</v>
      </c>
      <c r="E31" s="569" t="s">
        <v>1766</v>
      </c>
      <c r="F31" s="595">
        <v>11400</v>
      </c>
      <c r="G31" s="615"/>
      <c r="H31" s="615"/>
      <c r="I31" s="615"/>
      <c r="J31" s="615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</row>
    <row r="32" spans="1:23" s="6" customFormat="1" ht="46.5" customHeight="1" x14ac:dyDescent="0.2">
      <c r="A32" s="736">
        <v>3.15</v>
      </c>
      <c r="B32" s="764" t="s">
        <v>1744</v>
      </c>
      <c r="C32" s="569" t="s">
        <v>1769</v>
      </c>
      <c r="D32" s="765">
        <v>1</v>
      </c>
      <c r="E32" s="569" t="s">
        <v>1317</v>
      </c>
      <c r="F32" s="595">
        <v>11000</v>
      </c>
      <c r="G32" s="615"/>
      <c r="H32" s="615"/>
      <c r="I32" s="615"/>
      <c r="J32" s="615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</row>
    <row r="33" spans="1:23" s="6" customFormat="1" ht="42" customHeight="1" x14ac:dyDescent="0.2">
      <c r="A33" s="1077">
        <v>3.16</v>
      </c>
      <c r="B33" s="764" t="s">
        <v>2350</v>
      </c>
      <c r="C33" s="569" t="s">
        <v>1180</v>
      </c>
      <c r="D33" s="765">
        <v>1</v>
      </c>
      <c r="E33" s="569" t="s">
        <v>1317</v>
      </c>
      <c r="F33" s="595">
        <v>31213.360000000001</v>
      </c>
      <c r="G33" s="615"/>
      <c r="H33" s="615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15"/>
      <c r="W33" s="615"/>
    </row>
    <row r="34" spans="1:23" s="6" customFormat="1" ht="43.5" customHeight="1" x14ac:dyDescent="0.2">
      <c r="A34" s="736">
        <v>3.17</v>
      </c>
      <c r="B34" s="764" t="s">
        <v>1745</v>
      </c>
      <c r="C34" s="569" t="s">
        <v>1180</v>
      </c>
      <c r="D34" s="765">
        <v>1</v>
      </c>
      <c r="E34" s="569" t="s">
        <v>1766</v>
      </c>
      <c r="F34" s="595">
        <v>85974.8</v>
      </c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</row>
    <row r="35" spans="1:23" s="6" customFormat="1" ht="30.75" customHeight="1" x14ac:dyDescent="0.2">
      <c r="A35" s="1077">
        <v>3.18</v>
      </c>
      <c r="B35" s="764" t="s">
        <v>1774</v>
      </c>
      <c r="C35" s="569" t="s">
        <v>47</v>
      </c>
      <c r="D35" s="765">
        <v>1</v>
      </c>
      <c r="E35" s="569" t="s">
        <v>1317</v>
      </c>
      <c r="F35" s="595">
        <v>14211.189</v>
      </c>
      <c r="G35" s="615"/>
      <c r="H35" s="615"/>
      <c r="I35" s="615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</row>
    <row r="36" spans="1:23" s="6" customFormat="1" ht="31.5" customHeight="1" x14ac:dyDescent="0.2">
      <c r="A36" s="736">
        <v>3.19</v>
      </c>
      <c r="B36" s="764" t="s">
        <v>1746</v>
      </c>
      <c r="C36" s="569" t="s">
        <v>47</v>
      </c>
      <c r="D36" s="765">
        <v>1</v>
      </c>
      <c r="E36" s="569" t="s">
        <v>1766</v>
      </c>
      <c r="F36" s="595">
        <v>41880.86</v>
      </c>
      <c r="G36" s="615"/>
      <c r="H36" s="615"/>
      <c r="I36" s="615"/>
      <c r="J36" s="615"/>
      <c r="K36" s="615"/>
      <c r="L36" s="615"/>
      <c r="M36" s="615"/>
      <c r="N36" s="615"/>
      <c r="O36" s="615"/>
      <c r="P36" s="615"/>
      <c r="Q36" s="615"/>
      <c r="R36" s="615"/>
      <c r="S36" s="615"/>
      <c r="T36" s="615"/>
      <c r="U36" s="615"/>
      <c r="V36" s="615"/>
      <c r="W36" s="615"/>
    </row>
    <row r="37" spans="1:23" s="6" customFormat="1" ht="34.5" customHeight="1" x14ac:dyDescent="0.2">
      <c r="A37" s="1077">
        <v>3.2</v>
      </c>
      <c r="B37" s="764" t="s">
        <v>2349</v>
      </c>
      <c r="C37" s="569" t="s">
        <v>47</v>
      </c>
      <c r="D37" s="765">
        <v>1</v>
      </c>
      <c r="E37" s="569" t="s">
        <v>1317</v>
      </c>
      <c r="F37" s="595">
        <v>34236.353999999999</v>
      </c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</row>
    <row r="38" spans="1:23" s="6" customFormat="1" ht="32.25" customHeight="1" x14ac:dyDescent="0.2">
      <c r="A38" s="736">
        <v>3.21</v>
      </c>
      <c r="B38" s="764" t="s">
        <v>1781</v>
      </c>
      <c r="C38" s="569" t="s">
        <v>47</v>
      </c>
      <c r="D38" s="765">
        <v>1</v>
      </c>
      <c r="E38" s="569" t="s">
        <v>1766</v>
      </c>
      <c r="F38" s="595">
        <v>91178.717999999993</v>
      </c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</row>
    <row r="39" spans="1:23" s="6" customFormat="1" ht="45.75" customHeight="1" x14ac:dyDescent="0.2">
      <c r="A39" s="1077">
        <v>3.22</v>
      </c>
      <c r="B39" s="764" t="s">
        <v>1747</v>
      </c>
      <c r="C39" s="569" t="s">
        <v>714</v>
      </c>
      <c r="D39" s="765">
        <v>1</v>
      </c>
      <c r="E39" s="569" t="s">
        <v>1317</v>
      </c>
      <c r="F39" s="595">
        <v>9056.2649999999994</v>
      </c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</row>
    <row r="40" spans="1:23" s="6" customFormat="1" ht="43.5" customHeight="1" x14ac:dyDescent="0.2">
      <c r="A40" s="736">
        <v>3.23</v>
      </c>
      <c r="B40" s="764" t="s">
        <v>1775</v>
      </c>
      <c r="C40" s="569" t="s">
        <v>714</v>
      </c>
      <c r="D40" s="765">
        <v>1</v>
      </c>
      <c r="E40" s="569" t="s">
        <v>1766</v>
      </c>
      <c r="F40" s="595">
        <v>38734.089</v>
      </c>
      <c r="G40" s="615"/>
      <c r="H40" s="615"/>
      <c r="I40" s="615"/>
      <c r="J40" s="615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615"/>
      <c r="W40" s="615"/>
    </row>
    <row r="41" spans="1:23" s="6" customFormat="1" ht="39" customHeight="1" x14ac:dyDescent="0.2">
      <c r="A41" s="1077">
        <v>3.24</v>
      </c>
      <c r="B41" s="764" t="s">
        <v>1748</v>
      </c>
      <c r="C41" s="569" t="s">
        <v>475</v>
      </c>
      <c r="D41" s="765">
        <v>1</v>
      </c>
      <c r="E41" s="569" t="s">
        <v>1767</v>
      </c>
      <c r="F41" s="595">
        <v>3090</v>
      </c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</row>
    <row r="42" spans="1:23" s="6" customFormat="1" ht="48.75" customHeight="1" x14ac:dyDescent="0.2">
      <c r="A42" s="736">
        <v>3.25</v>
      </c>
      <c r="B42" s="764" t="s">
        <v>1749</v>
      </c>
      <c r="C42" s="569" t="s">
        <v>475</v>
      </c>
      <c r="D42" s="765">
        <v>1</v>
      </c>
      <c r="E42" s="569" t="s">
        <v>1767</v>
      </c>
      <c r="F42" s="595">
        <v>1860</v>
      </c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</row>
    <row r="43" spans="1:23" s="6" customFormat="1" ht="30" customHeight="1" x14ac:dyDescent="0.2">
      <c r="A43" s="1077">
        <v>3.26</v>
      </c>
      <c r="B43" s="764" t="s">
        <v>1776</v>
      </c>
      <c r="C43" s="569" t="s">
        <v>47</v>
      </c>
      <c r="D43" s="765">
        <v>1</v>
      </c>
      <c r="E43" s="569" t="s">
        <v>1317</v>
      </c>
      <c r="F43" s="595">
        <v>16381.920000000002</v>
      </c>
      <c r="G43" s="615"/>
      <c r="H43" s="615"/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</row>
    <row r="44" spans="1:23" s="6" customFormat="1" ht="30" customHeight="1" x14ac:dyDescent="0.2">
      <c r="A44" s="736">
        <v>3.27</v>
      </c>
      <c r="B44" s="764" t="s">
        <v>1777</v>
      </c>
      <c r="C44" s="569" t="s">
        <v>47</v>
      </c>
      <c r="D44" s="765">
        <v>1</v>
      </c>
      <c r="E44" s="569" t="s">
        <v>1766</v>
      </c>
      <c r="F44" s="595">
        <v>37068.796000000002</v>
      </c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</row>
    <row r="45" spans="1:23" s="6" customFormat="1" ht="39.75" customHeight="1" x14ac:dyDescent="0.2">
      <c r="A45" s="1077">
        <v>3.28</v>
      </c>
      <c r="B45" s="764" t="s">
        <v>1785</v>
      </c>
      <c r="C45" s="569" t="s">
        <v>474</v>
      </c>
      <c r="D45" s="765">
        <v>1</v>
      </c>
      <c r="E45" s="569" t="s">
        <v>1766</v>
      </c>
      <c r="F45" s="595">
        <v>25035.563999999998</v>
      </c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15"/>
    </row>
    <row r="46" spans="1:23" s="6" customFormat="1" ht="33.75" customHeight="1" x14ac:dyDescent="0.2">
      <c r="A46" s="736">
        <v>3.29</v>
      </c>
      <c r="B46" s="764" t="s">
        <v>1750</v>
      </c>
      <c r="C46" s="569" t="s">
        <v>474</v>
      </c>
      <c r="D46" s="765">
        <v>1</v>
      </c>
      <c r="E46" s="569" t="s">
        <v>1766</v>
      </c>
      <c r="F46" s="595">
        <v>79263.850000000006</v>
      </c>
      <c r="G46" s="615"/>
      <c r="H46" s="615"/>
      <c r="I46" s="615"/>
      <c r="J46" s="615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615"/>
      <c r="W46" s="615"/>
    </row>
    <row r="47" spans="1:23" s="6" customFormat="1" ht="32.25" customHeight="1" x14ac:dyDescent="0.2">
      <c r="A47" s="1077">
        <v>3.3</v>
      </c>
      <c r="B47" s="764" t="s">
        <v>1784</v>
      </c>
      <c r="C47" s="569" t="s">
        <v>1769</v>
      </c>
      <c r="D47" s="765">
        <v>1</v>
      </c>
      <c r="E47" s="569" t="s">
        <v>459</v>
      </c>
      <c r="F47" s="595">
        <v>8000</v>
      </c>
      <c r="G47" s="615"/>
      <c r="H47" s="615"/>
      <c r="I47" s="615"/>
      <c r="J47" s="615"/>
      <c r="K47" s="615"/>
      <c r="L47" s="615"/>
      <c r="M47" s="615"/>
      <c r="N47" s="615"/>
      <c r="O47" s="615"/>
      <c r="P47" s="615"/>
      <c r="Q47" s="615"/>
      <c r="R47" s="615"/>
      <c r="S47" s="615"/>
      <c r="T47" s="615"/>
      <c r="U47" s="615"/>
      <c r="V47" s="615"/>
      <c r="W47" s="615"/>
    </row>
    <row r="48" spans="1:23" s="6" customFormat="1" ht="35.25" customHeight="1" x14ac:dyDescent="0.2">
      <c r="A48" s="736">
        <v>3.31</v>
      </c>
      <c r="B48" s="764" t="s">
        <v>1783</v>
      </c>
      <c r="C48" s="569" t="s">
        <v>1769</v>
      </c>
      <c r="D48" s="765">
        <v>1</v>
      </c>
      <c r="E48" s="569" t="s">
        <v>1766</v>
      </c>
      <c r="F48" s="595">
        <v>11000</v>
      </c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</row>
    <row r="49" spans="1:23" s="6" customFormat="1" ht="32.25" customHeight="1" x14ac:dyDescent="0.2">
      <c r="A49" s="1077">
        <v>3.3199999999999901</v>
      </c>
      <c r="B49" s="764" t="s">
        <v>1782</v>
      </c>
      <c r="C49" s="569" t="s">
        <v>47</v>
      </c>
      <c r="D49" s="765">
        <v>1</v>
      </c>
      <c r="E49" s="569" t="s">
        <v>1766</v>
      </c>
      <c r="F49" s="595">
        <v>18309.768</v>
      </c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</row>
    <row r="50" spans="1:23" s="6" customFormat="1" ht="30" hidden="1" customHeight="1" x14ac:dyDescent="0.2">
      <c r="A50" s="736">
        <v>3.33</v>
      </c>
      <c r="B50" s="764" t="s">
        <v>1778</v>
      </c>
      <c r="C50" s="569"/>
      <c r="D50" s="765">
        <v>1</v>
      </c>
      <c r="E50" s="569" t="s">
        <v>1766</v>
      </c>
      <c r="F50" s="595">
        <v>0</v>
      </c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</row>
    <row r="51" spans="1:23" s="6" customFormat="1" ht="29.25" hidden="1" customHeight="1" x14ac:dyDescent="0.2">
      <c r="A51" s="1077">
        <v>3.3399999999999901</v>
      </c>
      <c r="B51" s="764" t="s">
        <v>1751</v>
      </c>
      <c r="C51" s="569" t="s">
        <v>47</v>
      </c>
      <c r="D51" s="765">
        <v>1</v>
      </c>
      <c r="E51" s="569" t="s">
        <v>1766</v>
      </c>
      <c r="F51" s="595">
        <v>0</v>
      </c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615"/>
      <c r="W51" s="615"/>
    </row>
    <row r="52" spans="1:23" s="6" customFormat="1" ht="33" hidden="1" customHeight="1" x14ac:dyDescent="0.2">
      <c r="A52" s="736">
        <v>3.35</v>
      </c>
      <c r="B52" s="764" t="s">
        <v>1752</v>
      </c>
      <c r="C52" s="569" t="s">
        <v>473</v>
      </c>
      <c r="D52" s="765">
        <v>1</v>
      </c>
      <c r="E52" s="569" t="s">
        <v>1766</v>
      </c>
      <c r="F52" s="595">
        <v>0</v>
      </c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615"/>
      <c r="U52" s="615"/>
      <c r="V52" s="615"/>
      <c r="W52" s="615"/>
    </row>
    <row r="53" spans="1:23" s="6" customFormat="1" ht="29.25" hidden="1" customHeight="1" x14ac:dyDescent="0.2">
      <c r="A53" s="1077">
        <v>3.3599999999999901</v>
      </c>
      <c r="B53" s="764" t="s">
        <v>1753</v>
      </c>
      <c r="C53" s="569" t="s">
        <v>473</v>
      </c>
      <c r="D53" s="765">
        <v>1</v>
      </c>
      <c r="E53" s="569" t="s">
        <v>1766</v>
      </c>
      <c r="F53" s="595">
        <v>0</v>
      </c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5"/>
      <c r="W53" s="615"/>
    </row>
    <row r="54" spans="1:23" s="6" customFormat="1" ht="30" hidden="1" customHeight="1" x14ac:dyDescent="0.2">
      <c r="A54" s="736">
        <v>3.3699999999999899</v>
      </c>
      <c r="B54" s="764" t="s">
        <v>1754</v>
      </c>
      <c r="C54" s="569" t="s">
        <v>473</v>
      </c>
      <c r="D54" s="765">
        <v>1</v>
      </c>
      <c r="E54" s="767" t="s">
        <v>459</v>
      </c>
      <c r="F54" s="595">
        <v>0</v>
      </c>
      <c r="G54" s="615"/>
      <c r="H54" s="615"/>
      <c r="I54" s="615"/>
      <c r="J54" s="615"/>
      <c r="K54" s="615"/>
      <c r="L54" s="615"/>
      <c r="M54" s="615"/>
      <c r="N54" s="615"/>
      <c r="O54" s="615"/>
      <c r="P54" s="615"/>
      <c r="Q54" s="615"/>
      <c r="R54" s="615"/>
      <c r="S54" s="615"/>
      <c r="T54" s="615"/>
      <c r="U54" s="615"/>
      <c r="V54" s="615"/>
      <c r="W54" s="615"/>
    </row>
    <row r="55" spans="1:23" s="6" customFormat="1" ht="25.5" hidden="1" x14ac:dyDescent="0.2">
      <c r="A55" s="1077">
        <v>3.3799999999999901</v>
      </c>
      <c r="B55" s="764" t="s">
        <v>1755</v>
      </c>
      <c r="C55" s="569" t="s">
        <v>473</v>
      </c>
      <c r="D55" s="765">
        <v>1</v>
      </c>
      <c r="E55" s="569" t="s">
        <v>1766</v>
      </c>
      <c r="F55" s="595">
        <v>0</v>
      </c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615"/>
      <c r="S55" s="615"/>
      <c r="T55" s="615"/>
      <c r="U55" s="615"/>
      <c r="V55" s="615"/>
      <c r="W55" s="615"/>
    </row>
    <row r="56" spans="1:23" s="6" customFormat="1" ht="39" hidden="1" customHeight="1" x14ac:dyDescent="0.2">
      <c r="A56" s="736">
        <v>3.3899999999999899</v>
      </c>
      <c r="B56" s="764" t="s">
        <v>1756</v>
      </c>
      <c r="C56" s="569" t="s">
        <v>1678</v>
      </c>
      <c r="D56" s="765">
        <v>1</v>
      </c>
      <c r="E56" s="569" t="s">
        <v>1766</v>
      </c>
      <c r="F56" s="595">
        <v>0</v>
      </c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/>
      <c r="R56" s="615"/>
      <c r="S56" s="615"/>
      <c r="T56" s="615"/>
      <c r="U56" s="615"/>
      <c r="V56" s="615"/>
      <c r="W56" s="615"/>
    </row>
    <row r="57" spans="1:23" s="6" customFormat="1" ht="38.25" hidden="1" x14ac:dyDescent="0.2">
      <c r="A57" s="1077">
        <v>3.3999999999999901</v>
      </c>
      <c r="B57" s="764" t="s">
        <v>1757</v>
      </c>
      <c r="C57" s="569" t="s">
        <v>1678</v>
      </c>
      <c r="D57" s="765">
        <v>1</v>
      </c>
      <c r="E57" s="767" t="s">
        <v>459</v>
      </c>
      <c r="F57" s="595">
        <v>0</v>
      </c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615"/>
      <c r="U57" s="615"/>
      <c r="V57" s="615"/>
      <c r="W57" s="615"/>
    </row>
    <row r="58" spans="1:23" s="6" customFormat="1" ht="23.25" hidden="1" customHeight="1" x14ac:dyDescent="0.2">
      <c r="A58" s="736">
        <v>3.4099999999999899</v>
      </c>
      <c r="B58" s="764" t="s">
        <v>1773</v>
      </c>
      <c r="C58" s="569" t="s">
        <v>47</v>
      </c>
      <c r="D58" s="765">
        <v>1</v>
      </c>
      <c r="E58" s="569" t="s">
        <v>1766</v>
      </c>
      <c r="F58" s="595">
        <v>0</v>
      </c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S58" s="615"/>
      <c r="T58" s="615"/>
      <c r="U58" s="615"/>
      <c r="V58" s="615"/>
      <c r="W58" s="615"/>
    </row>
    <row r="59" spans="1:23" s="6" customFormat="1" ht="19.5" hidden="1" customHeight="1" x14ac:dyDescent="0.2">
      <c r="A59" s="1077">
        <v>3.4199999999999902</v>
      </c>
      <c r="B59" s="764" t="s">
        <v>1772</v>
      </c>
      <c r="C59" s="569"/>
      <c r="D59" s="765">
        <v>1</v>
      </c>
      <c r="E59" s="767" t="s">
        <v>1768</v>
      </c>
      <c r="F59" s="595">
        <v>0</v>
      </c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</row>
    <row r="60" spans="1:23" s="6" customFormat="1" ht="25.5" hidden="1" customHeight="1" x14ac:dyDescent="0.2">
      <c r="A60" s="736">
        <v>3.4299999999999899</v>
      </c>
      <c r="B60" s="764" t="s">
        <v>1779</v>
      </c>
      <c r="C60" s="569" t="s">
        <v>475</v>
      </c>
      <c r="D60" s="765">
        <v>1</v>
      </c>
      <c r="E60" s="569" t="s">
        <v>1766</v>
      </c>
      <c r="F60" s="595">
        <v>0</v>
      </c>
      <c r="G60" s="615"/>
      <c r="H60" s="615"/>
      <c r="I60" s="615"/>
      <c r="J60" s="615"/>
      <c r="K60" s="615"/>
      <c r="L60" s="615"/>
      <c r="M60" s="615"/>
      <c r="N60" s="615"/>
      <c r="O60" s="615"/>
      <c r="P60" s="615"/>
      <c r="Q60" s="615"/>
      <c r="R60" s="615"/>
      <c r="S60" s="615"/>
      <c r="T60" s="615"/>
      <c r="U60" s="615"/>
      <c r="V60" s="615"/>
      <c r="W60" s="615"/>
    </row>
    <row r="61" spans="1:23" s="6" customFormat="1" ht="19.5" customHeight="1" x14ac:dyDescent="0.2">
      <c r="A61" s="1077">
        <v>3.4399999999999902</v>
      </c>
      <c r="B61" s="764" t="s">
        <v>1771</v>
      </c>
      <c r="C61" s="569"/>
      <c r="D61" s="765">
        <v>1</v>
      </c>
      <c r="E61" s="768" t="s">
        <v>1780</v>
      </c>
      <c r="F61" s="595">
        <v>11000</v>
      </c>
      <c r="G61" s="615"/>
      <c r="H61" s="615"/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T61" s="615"/>
      <c r="U61" s="615"/>
      <c r="V61" s="615"/>
      <c r="W61" s="615"/>
    </row>
    <row r="62" spans="1:23" s="6" customFormat="1" ht="21.75" customHeight="1" x14ac:dyDescent="0.2">
      <c r="A62" s="736">
        <v>3.44999999999999</v>
      </c>
      <c r="B62" s="764" t="s">
        <v>918</v>
      </c>
      <c r="C62" s="569"/>
      <c r="D62" s="709"/>
      <c r="E62" s="769"/>
      <c r="F62" s="595">
        <v>28216</v>
      </c>
      <c r="G62" s="615"/>
      <c r="H62" s="615"/>
      <c r="I62" s="615"/>
      <c r="J62" s="615"/>
      <c r="K62" s="615"/>
      <c r="L62" s="615"/>
      <c r="M62" s="615"/>
      <c r="N62" s="615"/>
      <c r="O62" s="615"/>
      <c r="P62" s="615"/>
      <c r="Q62" s="615"/>
      <c r="R62" s="615"/>
      <c r="S62" s="615"/>
      <c r="T62" s="615"/>
      <c r="U62" s="615"/>
      <c r="V62" s="615"/>
      <c r="W62" s="615"/>
    </row>
    <row r="63" spans="1:23" ht="22.5" customHeight="1" x14ac:dyDescent="0.2">
      <c r="A63" s="1363" t="s">
        <v>849</v>
      </c>
      <c r="B63" s="1364"/>
      <c r="C63" s="80"/>
      <c r="D63" s="762"/>
      <c r="E63" s="763"/>
      <c r="F63" s="204">
        <f>+F64</f>
        <v>1779084</v>
      </c>
      <c r="G63" s="615"/>
      <c r="H63" s="615"/>
      <c r="I63" s="615"/>
      <c r="J63" s="615"/>
      <c r="K63" s="615"/>
      <c r="L63" s="615"/>
      <c r="M63" s="615"/>
      <c r="N63" s="615"/>
      <c r="O63" s="615"/>
      <c r="P63" s="615"/>
      <c r="Q63" s="615"/>
      <c r="R63" s="615"/>
      <c r="S63" s="615"/>
      <c r="T63" s="615"/>
      <c r="U63" s="615"/>
      <c r="V63" s="615"/>
      <c r="W63" s="615"/>
    </row>
    <row r="64" spans="1:23" ht="20.25" customHeight="1" x14ac:dyDescent="0.2">
      <c r="A64" s="573">
        <v>1</v>
      </c>
      <c r="B64" s="694" t="s">
        <v>1655</v>
      </c>
      <c r="C64" s="568" t="s">
        <v>39</v>
      </c>
      <c r="D64" s="734"/>
      <c r="E64" s="569" t="s">
        <v>1238</v>
      </c>
      <c r="F64" s="572">
        <v>1779084</v>
      </c>
      <c r="G64" s="615"/>
      <c r="H64" s="615"/>
      <c r="I64" s="615"/>
      <c r="J64" s="615"/>
      <c r="K64" s="615"/>
      <c r="L64" s="615"/>
      <c r="M64" s="615"/>
      <c r="N64" s="615"/>
      <c r="O64" s="615"/>
      <c r="P64" s="615"/>
      <c r="Q64" s="615"/>
      <c r="R64" s="615"/>
      <c r="S64" s="615"/>
      <c r="T64" s="615"/>
      <c r="U64" s="615"/>
      <c r="V64" s="615"/>
      <c r="W64" s="615"/>
    </row>
    <row r="65" spans="1:23" ht="21" customHeight="1" x14ac:dyDescent="0.2">
      <c r="A65" s="1361" t="s">
        <v>850</v>
      </c>
      <c r="B65" s="1362"/>
      <c r="C65" s="690"/>
      <c r="D65" s="734"/>
      <c r="E65" s="733"/>
      <c r="F65" s="740">
        <f>SUM(F66:F67)</f>
        <v>500000</v>
      </c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</row>
    <row r="66" spans="1:23" ht="15.75" customHeight="1" x14ac:dyDescent="0.2">
      <c r="A66" s="1288">
        <v>1</v>
      </c>
      <c r="B66" s="1366" t="s">
        <v>848</v>
      </c>
      <c r="C66" s="1360" t="s">
        <v>1188</v>
      </c>
      <c r="D66" s="735">
        <v>6</v>
      </c>
      <c r="E66" s="737" t="s">
        <v>848</v>
      </c>
      <c r="F66" s="695">
        <v>200000</v>
      </c>
    </row>
    <row r="67" spans="1:23" ht="15" customHeight="1" x14ac:dyDescent="0.2">
      <c r="A67" s="1290"/>
      <c r="B67" s="1307"/>
      <c r="C67" s="1299"/>
      <c r="D67" s="735">
        <v>11</v>
      </c>
      <c r="E67" s="737" t="s">
        <v>1189</v>
      </c>
      <c r="F67" s="695">
        <v>300000</v>
      </c>
    </row>
    <row r="68" spans="1:23" ht="21" customHeight="1" x14ac:dyDescent="0.2">
      <c r="A68" s="1361" t="s">
        <v>851</v>
      </c>
      <c r="B68" s="1362"/>
      <c r="C68" s="690"/>
      <c r="D68" s="734"/>
      <c r="E68" s="733"/>
      <c r="F68" s="693">
        <f>+F69</f>
        <v>500000</v>
      </c>
    </row>
    <row r="69" spans="1:23" ht="28.5" customHeight="1" x14ac:dyDescent="0.2">
      <c r="A69" s="574">
        <v>1</v>
      </c>
      <c r="B69" s="694" t="s">
        <v>848</v>
      </c>
      <c r="C69" s="568" t="s">
        <v>39</v>
      </c>
      <c r="D69" s="687"/>
      <c r="E69" s="733"/>
      <c r="F69" s="572">
        <v>500000</v>
      </c>
    </row>
    <row r="119" spans="1:1" x14ac:dyDescent="0.2">
      <c r="A119" s="7">
        <v>6</v>
      </c>
    </row>
  </sheetData>
  <mergeCells count="14">
    <mergeCell ref="C66:C67"/>
    <mergeCell ref="A68:B68"/>
    <mergeCell ref="A2:B2"/>
    <mergeCell ref="A3:F3"/>
    <mergeCell ref="A4:F4"/>
    <mergeCell ref="A5:A6"/>
    <mergeCell ref="B5:B6"/>
    <mergeCell ref="C5:C6"/>
    <mergeCell ref="D5:F5"/>
    <mergeCell ref="A63:B63"/>
    <mergeCell ref="A7:B7"/>
    <mergeCell ref="A65:B65"/>
    <mergeCell ref="A66:A67"/>
    <mergeCell ref="B66:B67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I284"/>
  <sheetViews>
    <sheetView showZeros="0" zoomScaleNormal="100" zoomScaleSheetLayoutView="70" workbookViewId="0">
      <selection activeCell="G3" sqref="G3:H284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8" ht="18" customHeight="1" x14ac:dyDescent="0.2">
      <c r="A2" s="1170" t="s">
        <v>19</v>
      </c>
      <c r="B2" s="1171"/>
      <c r="C2" s="1"/>
      <c r="D2" s="2"/>
      <c r="E2" s="153"/>
      <c r="F2" s="3"/>
    </row>
    <row r="3" spans="1:8" ht="25.5" customHeight="1" x14ac:dyDescent="0.2">
      <c r="A3" s="1172" t="s">
        <v>12</v>
      </c>
      <c r="B3" s="1173"/>
      <c r="C3" s="1173"/>
      <c r="D3" s="1173"/>
      <c r="E3" s="1173"/>
      <c r="F3" s="1174"/>
      <c r="G3" s="615"/>
      <c r="H3" s="615"/>
    </row>
    <row r="4" spans="1:8" ht="25.5" customHeight="1" x14ac:dyDescent="0.2">
      <c r="A4" s="1175" t="s">
        <v>13</v>
      </c>
      <c r="B4" s="1176"/>
      <c r="C4" s="1176"/>
      <c r="D4" s="1176"/>
      <c r="E4" s="1176"/>
      <c r="F4" s="1177"/>
      <c r="G4" s="615"/>
      <c r="H4" s="615"/>
    </row>
    <row r="5" spans="1:8" ht="18" customHeight="1" x14ac:dyDescent="0.2">
      <c r="A5" s="1185" t="s">
        <v>0</v>
      </c>
      <c r="B5" s="1185" t="s">
        <v>1</v>
      </c>
      <c r="C5" s="1185" t="s">
        <v>2</v>
      </c>
      <c r="D5" s="1186" t="s">
        <v>772</v>
      </c>
      <c r="E5" s="1186"/>
      <c r="F5" s="1186"/>
      <c r="G5" s="615"/>
      <c r="H5" s="615"/>
    </row>
    <row r="6" spans="1:8" ht="18" customHeight="1" x14ac:dyDescent="0.2">
      <c r="A6" s="1185"/>
      <c r="B6" s="1185"/>
      <c r="C6" s="1185"/>
      <c r="D6" s="885" t="s">
        <v>4</v>
      </c>
      <c r="E6" s="885" t="s">
        <v>3</v>
      </c>
      <c r="F6" s="1164" t="s">
        <v>2352</v>
      </c>
      <c r="G6" s="615"/>
      <c r="H6" s="615"/>
    </row>
    <row r="7" spans="1:8" ht="18.75" customHeight="1" x14ac:dyDescent="0.2">
      <c r="A7" s="1184" t="s">
        <v>159</v>
      </c>
      <c r="B7" s="1184"/>
      <c r="C7" s="886"/>
      <c r="D7" s="887"/>
      <c r="E7" s="689"/>
      <c r="F7" s="888">
        <f>+F8+OE.1.4!F34</f>
        <v>160909.79999999999</v>
      </c>
      <c r="G7" s="615"/>
      <c r="H7" s="615"/>
    </row>
    <row r="8" spans="1:8" ht="18.75" customHeight="1" x14ac:dyDescent="0.2">
      <c r="A8" s="889"/>
      <c r="B8" s="890" t="s">
        <v>160</v>
      </c>
      <c r="C8" s="891"/>
      <c r="D8" s="892"/>
      <c r="E8" s="891"/>
      <c r="F8" s="893">
        <f>SUM(F9+F13+F17+F21+F25+F33+F37+F42+F46+F51+F53)</f>
        <v>50376</v>
      </c>
      <c r="G8" s="615" t="s">
        <v>1249</v>
      </c>
      <c r="H8" s="615"/>
    </row>
    <row r="9" spans="1:8" ht="24" customHeight="1" x14ac:dyDescent="0.2">
      <c r="A9" s="877">
        <v>1</v>
      </c>
      <c r="B9" s="890" t="s">
        <v>161</v>
      </c>
      <c r="C9" s="891"/>
      <c r="D9" s="890"/>
      <c r="E9" s="890"/>
      <c r="F9" s="894">
        <f>SUM(F10:F12)</f>
        <v>229</v>
      </c>
      <c r="G9" s="615"/>
      <c r="H9" s="615"/>
    </row>
    <row r="10" spans="1:8" ht="26.25" customHeight="1" x14ac:dyDescent="0.2">
      <c r="A10" s="895">
        <v>1.1000000000000001</v>
      </c>
      <c r="B10" s="896" t="s">
        <v>769</v>
      </c>
      <c r="C10" s="897" t="s">
        <v>162</v>
      </c>
      <c r="D10" s="898">
        <v>1</v>
      </c>
      <c r="E10" s="899" t="s">
        <v>163</v>
      </c>
      <c r="F10" s="900">
        <v>49</v>
      </c>
      <c r="G10" s="615"/>
      <c r="H10" s="615"/>
    </row>
    <row r="11" spans="1:8" ht="18.75" customHeight="1" x14ac:dyDescent="0.2">
      <c r="A11" s="895">
        <v>1.3</v>
      </c>
      <c r="B11" s="896" t="s">
        <v>887</v>
      </c>
      <c r="C11" s="897" t="s">
        <v>162</v>
      </c>
      <c r="D11" s="898">
        <v>2</v>
      </c>
      <c r="E11" s="899" t="s">
        <v>164</v>
      </c>
      <c r="F11" s="900">
        <v>0</v>
      </c>
      <c r="G11" s="615"/>
      <c r="H11" s="615"/>
    </row>
    <row r="12" spans="1:8" ht="25.5" customHeight="1" x14ac:dyDescent="0.2">
      <c r="A12" s="895">
        <v>1.5</v>
      </c>
      <c r="B12" s="896" t="s">
        <v>165</v>
      </c>
      <c r="C12" s="897" t="s">
        <v>162</v>
      </c>
      <c r="D12" s="898">
        <v>3</v>
      </c>
      <c r="E12" s="899" t="s">
        <v>166</v>
      </c>
      <c r="F12" s="900">
        <v>180</v>
      </c>
      <c r="G12" s="615"/>
      <c r="H12" s="615"/>
    </row>
    <row r="13" spans="1:8" ht="32.25" customHeight="1" x14ac:dyDescent="0.2">
      <c r="A13" s="877">
        <v>2</v>
      </c>
      <c r="B13" s="890" t="s">
        <v>888</v>
      </c>
      <c r="C13" s="891"/>
      <c r="D13" s="890"/>
      <c r="E13" s="890"/>
      <c r="F13" s="894">
        <f>SUM(F14:F16)</f>
        <v>310</v>
      </c>
      <c r="G13" s="615"/>
      <c r="H13" s="615"/>
    </row>
    <row r="14" spans="1:8" ht="25.5" x14ac:dyDescent="0.2">
      <c r="A14" s="895">
        <v>2.1</v>
      </c>
      <c r="B14" s="896" t="s">
        <v>167</v>
      </c>
      <c r="C14" s="897" t="s">
        <v>162</v>
      </c>
      <c r="D14" s="898">
        <v>1</v>
      </c>
      <c r="E14" s="899" t="s">
        <v>889</v>
      </c>
      <c r="F14" s="900"/>
      <c r="G14" s="615"/>
      <c r="H14" s="615"/>
    </row>
    <row r="15" spans="1:8" ht="38.25" x14ac:dyDescent="0.2">
      <c r="A15" s="895">
        <v>2.2000000000000002</v>
      </c>
      <c r="B15" s="896" t="s">
        <v>168</v>
      </c>
      <c r="C15" s="897" t="s">
        <v>162</v>
      </c>
      <c r="D15" s="898">
        <v>1</v>
      </c>
      <c r="E15" s="899" t="s">
        <v>166</v>
      </c>
      <c r="F15" s="900">
        <v>160</v>
      </c>
      <c r="G15" s="615"/>
      <c r="H15" s="615"/>
    </row>
    <row r="16" spans="1:8" ht="51" x14ac:dyDescent="0.2">
      <c r="A16" s="895">
        <v>2.2999999999999998</v>
      </c>
      <c r="B16" s="896" t="s">
        <v>890</v>
      </c>
      <c r="C16" s="897" t="s">
        <v>162</v>
      </c>
      <c r="D16" s="898">
        <v>1</v>
      </c>
      <c r="E16" s="899" t="s">
        <v>169</v>
      </c>
      <c r="F16" s="900">
        <v>150</v>
      </c>
      <c r="G16" s="615"/>
      <c r="H16" s="615"/>
    </row>
    <row r="17" spans="1:8" ht="39.75" customHeight="1" x14ac:dyDescent="0.2">
      <c r="A17" s="877">
        <v>3</v>
      </c>
      <c r="B17" s="890" t="s">
        <v>891</v>
      </c>
      <c r="C17" s="891"/>
      <c r="D17" s="890"/>
      <c r="E17" s="890"/>
      <c r="F17" s="894">
        <f>SUM(F18:F20)</f>
        <v>300</v>
      </c>
      <c r="G17" s="615"/>
      <c r="H17" s="615"/>
    </row>
    <row r="18" spans="1:8" ht="51" x14ac:dyDescent="0.2">
      <c r="A18" s="895">
        <v>3.1</v>
      </c>
      <c r="B18" s="896" t="s">
        <v>892</v>
      </c>
      <c r="C18" s="897" t="s">
        <v>162</v>
      </c>
      <c r="D18" s="898">
        <v>1</v>
      </c>
      <c r="E18" s="899" t="s">
        <v>78</v>
      </c>
      <c r="F18" s="900">
        <v>150</v>
      </c>
      <c r="G18" s="615"/>
      <c r="H18" s="615"/>
    </row>
    <row r="19" spans="1:8" ht="24" customHeight="1" x14ac:dyDescent="0.2">
      <c r="A19" s="895">
        <v>3.2</v>
      </c>
      <c r="B19" s="896" t="s">
        <v>170</v>
      </c>
      <c r="C19" s="897" t="s">
        <v>162</v>
      </c>
      <c r="D19" s="898">
        <v>6</v>
      </c>
      <c r="E19" s="899" t="s">
        <v>893</v>
      </c>
      <c r="F19" s="900">
        <v>0</v>
      </c>
      <c r="G19" s="615"/>
      <c r="H19" s="615"/>
    </row>
    <row r="20" spans="1:8" ht="38.25" x14ac:dyDescent="0.2">
      <c r="A20" s="895">
        <v>3.3</v>
      </c>
      <c r="B20" s="896" t="s">
        <v>171</v>
      </c>
      <c r="C20" s="897" t="s">
        <v>162</v>
      </c>
      <c r="D20" s="898">
        <v>2</v>
      </c>
      <c r="E20" s="899" t="s">
        <v>166</v>
      </c>
      <c r="F20" s="900">
        <v>150</v>
      </c>
      <c r="G20" s="615"/>
      <c r="H20" s="615"/>
    </row>
    <row r="21" spans="1:8" ht="45.75" customHeight="1" x14ac:dyDescent="0.2">
      <c r="A21" s="877">
        <v>4</v>
      </c>
      <c r="B21" s="890" t="s">
        <v>894</v>
      </c>
      <c r="C21" s="891"/>
      <c r="D21" s="890"/>
      <c r="E21" s="890"/>
      <c r="F21" s="894">
        <f>SUM(F22:F24)</f>
        <v>180</v>
      </c>
      <c r="G21" s="615"/>
      <c r="H21" s="615"/>
    </row>
    <row r="22" spans="1:8" ht="25.5" x14ac:dyDescent="0.2">
      <c r="A22" s="895">
        <v>4.0999999999999996</v>
      </c>
      <c r="B22" s="896" t="s">
        <v>172</v>
      </c>
      <c r="C22" s="901" t="s">
        <v>162</v>
      </c>
      <c r="D22" s="902">
        <v>4</v>
      </c>
      <c r="E22" s="903" t="s">
        <v>173</v>
      </c>
      <c r="F22" s="900"/>
      <c r="G22" s="615"/>
      <c r="H22" s="615"/>
    </row>
    <row r="23" spans="1:8" ht="25.5" x14ac:dyDescent="0.2">
      <c r="A23" s="895">
        <v>4.2</v>
      </c>
      <c r="B23" s="896" t="s">
        <v>174</v>
      </c>
      <c r="C23" s="901" t="s">
        <v>47</v>
      </c>
      <c r="D23" s="902">
        <v>4</v>
      </c>
      <c r="E23" s="903" t="s">
        <v>166</v>
      </c>
      <c r="F23" s="900">
        <v>180</v>
      </c>
      <c r="G23" s="615"/>
      <c r="H23" s="615"/>
    </row>
    <row r="24" spans="1:8" ht="25.5" x14ac:dyDescent="0.2">
      <c r="A24" s="895">
        <v>4.3</v>
      </c>
      <c r="B24" s="896" t="s">
        <v>175</v>
      </c>
      <c r="C24" s="901" t="s">
        <v>47</v>
      </c>
      <c r="D24" s="902">
        <v>3</v>
      </c>
      <c r="E24" s="903" t="s">
        <v>176</v>
      </c>
      <c r="F24" s="900"/>
      <c r="G24" s="615"/>
      <c r="H24" s="615"/>
    </row>
    <row r="25" spans="1:8" ht="68.25" customHeight="1" x14ac:dyDescent="0.2">
      <c r="A25" s="877">
        <v>5</v>
      </c>
      <c r="B25" s="890" t="s">
        <v>895</v>
      </c>
      <c r="C25" s="891"/>
      <c r="D25" s="890"/>
      <c r="E25" s="890"/>
      <c r="F25" s="894">
        <f>SUM(F26:F32)</f>
        <v>650</v>
      </c>
      <c r="G25" s="615"/>
      <c r="H25" s="615"/>
    </row>
    <row r="26" spans="1:8" ht="25.5" x14ac:dyDescent="0.2">
      <c r="A26" s="895">
        <v>5.0999999999999996</v>
      </c>
      <c r="B26" s="896" t="s">
        <v>896</v>
      </c>
      <c r="C26" s="901" t="s">
        <v>162</v>
      </c>
      <c r="D26" s="902">
        <v>4</v>
      </c>
      <c r="E26" s="903" t="s">
        <v>164</v>
      </c>
      <c r="F26" s="900">
        <v>0</v>
      </c>
      <c r="G26" s="615"/>
      <c r="H26" s="615"/>
    </row>
    <row r="27" spans="1:8" ht="38.25" x14ac:dyDescent="0.2">
      <c r="A27" s="895">
        <v>5.2</v>
      </c>
      <c r="B27" s="896" t="s">
        <v>897</v>
      </c>
      <c r="C27" s="901" t="s">
        <v>162</v>
      </c>
      <c r="D27" s="902">
        <v>1</v>
      </c>
      <c r="E27" s="903" t="s">
        <v>78</v>
      </c>
      <c r="F27" s="900">
        <v>250</v>
      </c>
      <c r="G27" s="615"/>
      <c r="H27" s="615"/>
    </row>
    <row r="28" spans="1:8" ht="18.75" customHeight="1" x14ac:dyDescent="0.2">
      <c r="A28" s="895">
        <v>5.3</v>
      </c>
      <c r="B28" s="896" t="s">
        <v>898</v>
      </c>
      <c r="C28" s="901" t="s">
        <v>162</v>
      </c>
      <c r="D28" s="902">
        <v>6</v>
      </c>
      <c r="E28" s="903" t="s">
        <v>177</v>
      </c>
      <c r="F28" s="900"/>
      <c r="G28" s="615"/>
      <c r="H28" s="615"/>
    </row>
    <row r="29" spans="1:8" ht="28.5" customHeight="1" x14ac:dyDescent="0.2">
      <c r="A29" s="895">
        <v>5.4</v>
      </c>
      <c r="B29" s="896" t="s">
        <v>899</v>
      </c>
      <c r="C29" s="901" t="s">
        <v>162</v>
      </c>
      <c r="D29" s="902">
        <v>1</v>
      </c>
      <c r="E29" s="903" t="s">
        <v>177</v>
      </c>
      <c r="F29" s="900">
        <v>250</v>
      </c>
      <c r="G29" s="615"/>
      <c r="H29" s="615"/>
    </row>
    <row r="30" spans="1:8" ht="18.75" customHeight="1" x14ac:dyDescent="0.2">
      <c r="A30" s="895">
        <v>5.5</v>
      </c>
      <c r="B30" s="896" t="s">
        <v>178</v>
      </c>
      <c r="C30" s="901" t="s">
        <v>162</v>
      </c>
      <c r="D30" s="902">
        <v>2</v>
      </c>
      <c r="E30" s="903" t="s">
        <v>166</v>
      </c>
      <c r="F30" s="900"/>
      <c r="G30" s="615"/>
      <c r="H30" s="615"/>
    </row>
    <row r="31" spans="1:8" ht="18.75" customHeight="1" x14ac:dyDescent="0.2">
      <c r="A31" s="895">
        <v>5.6</v>
      </c>
      <c r="B31" s="896" t="s">
        <v>179</v>
      </c>
      <c r="C31" s="901" t="s">
        <v>162</v>
      </c>
      <c r="D31" s="902">
        <v>3</v>
      </c>
      <c r="E31" s="903" t="s">
        <v>164</v>
      </c>
      <c r="F31" s="900"/>
      <c r="G31" s="615"/>
      <c r="H31" s="615"/>
    </row>
    <row r="32" spans="1:8" ht="31.5" customHeight="1" x14ac:dyDescent="0.2">
      <c r="A32" s="895">
        <v>5.7</v>
      </c>
      <c r="B32" s="896" t="s">
        <v>900</v>
      </c>
      <c r="C32" s="901" t="s">
        <v>162</v>
      </c>
      <c r="D32" s="902">
        <v>2</v>
      </c>
      <c r="E32" s="903" t="s">
        <v>164</v>
      </c>
      <c r="F32" s="900">
        <v>150</v>
      </c>
      <c r="G32" s="615"/>
      <c r="H32" s="615"/>
    </row>
    <row r="33" spans="1:8" ht="41.25" customHeight="1" x14ac:dyDescent="0.2">
      <c r="A33" s="877">
        <v>6</v>
      </c>
      <c r="B33" s="890" t="s">
        <v>901</v>
      </c>
      <c r="C33" s="891"/>
      <c r="D33" s="890"/>
      <c r="E33" s="890"/>
      <c r="F33" s="894">
        <f>SUM(F34:F36)</f>
        <v>430</v>
      </c>
      <c r="G33" s="615"/>
      <c r="H33" s="615"/>
    </row>
    <row r="34" spans="1:8" ht="25.5" x14ac:dyDescent="0.2">
      <c r="A34" s="895">
        <v>6.1</v>
      </c>
      <c r="B34" s="896" t="s">
        <v>180</v>
      </c>
      <c r="C34" s="901" t="s">
        <v>162</v>
      </c>
      <c r="D34" s="902">
        <v>2</v>
      </c>
      <c r="E34" s="903" t="s">
        <v>902</v>
      </c>
      <c r="F34" s="900">
        <v>250</v>
      </c>
      <c r="G34" s="615"/>
      <c r="H34" s="615"/>
    </row>
    <row r="35" spans="1:8" ht="38.25" x14ac:dyDescent="0.2">
      <c r="A35" s="895">
        <v>6.2</v>
      </c>
      <c r="B35" s="896" t="s">
        <v>903</v>
      </c>
      <c r="C35" s="901" t="s">
        <v>162</v>
      </c>
      <c r="D35" s="902">
        <v>4</v>
      </c>
      <c r="E35" s="903" t="s">
        <v>78</v>
      </c>
      <c r="F35" s="900"/>
      <c r="G35" s="615"/>
      <c r="H35" s="615"/>
    </row>
    <row r="36" spans="1:8" ht="38.25" x14ac:dyDescent="0.2">
      <c r="A36" s="895">
        <v>6.3</v>
      </c>
      <c r="B36" s="896" t="s">
        <v>181</v>
      </c>
      <c r="C36" s="901" t="s">
        <v>47</v>
      </c>
      <c r="D36" s="902">
        <v>4</v>
      </c>
      <c r="E36" s="903" t="s">
        <v>166</v>
      </c>
      <c r="F36" s="900">
        <v>180</v>
      </c>
      <c r="G36" s="615"/>
      <c r="H36" s="615"/>
    </row>
    <row r="37" spans="1:8" ht="40.5" customHeight="1" x14ac:dyDescent="0.2">
      <c r="A37" s="877">
        <v>7</v>
      </c>
      <c r="B37" s="890" t="s">
        <v>904</v>
      </c>
      <c r="C37" s="891"/>
      <c r="D37" s="890"/>
      <c r="E37" s="890"/>
      <c r="F37" s="894">
        <f>SUM(F38:F41)</f>
        <v>0</v>
      </c>
      <c r="G37" s="615"/>
      <c r="H37" s="615"/>
    </row>
    <row r="38" spans="1:8" ht="25.5" x14ac:dyDescent="0.2">
      <c r="A38" s="895">
        <v>7.1</v>
      </c>
      <c r="B38" s="896" t="s">
        <v>905</v>
      </c>
      <c r="C38" s="901" t="s">
        <v>162</v>
      </c>
      <c r="D38" s="902">
        <v>4</v>
      </c>
      <c r="E38" s="903" t="s">
        <v>906</v>
      </c>
      <c r="F38" s="900"/>
      <c r="G38" s="615"/>
      <c r="H38" s="615"/>
    </row>
    <row r="39" spans="1:8" ht="25.5" x14ac:dyDescent="0.2">
      <c r="A39" s="895">
        <v>7.2</v>
      </c>
      <c r="B39" s="896" t="s">
        <v>907</v>
      </c>
      <c r="C39" s="901" t="s">
        <v>162</v>
      </c>
      <c r="D39" s="902">
        <v>2</v>
      </c>
      <c r="E39" s="903" t="s">
        <v>166</v>
      </c>
      <c r="F39" s="900"/>
      <c r="G39" s="615"/>
      <c r="H39" s="615"/>
    </row>
    <row r="40" spans="1:8" ht="25.5" x14ac:dyDescent="0.2">
      <c r="A40" s="895">
        <v>7.3</v>
      </c>
      <c r="B40" s="896" t="s">
        <v>908</v>
      </c>
      <c r="C40" s="901" t="s">
        <v>162</v>
      </c>
      <c r="D40" s="902">
        <v>2</v>
      </c>
      <c r="E40" s="903" t="s">
        <v>909</v>
      </c>
      <c r="F40" s="900"/>
      <c r="G40" s="615"/>
      <c r="H40" s="615"/>
    </row>
    <row r="41" spans="1:8" ht="25.5" x14ac:dyDescent="0.2">
      <c r="A41" s="895">
        <v>7.4</v>
      </c>
      <c r="B41" s="896" t="s">
        <v>183</v>
      </c>
      <c r="C41" s="901" t="s">
        <v>162</v>
      </c>
      <c r="D41" s="902">
        <v>2</v>
      </c>
      <c r="E41" s="903" t="s">
        <v>164</v>
      </c>
      <c r="F41" s="900"/>
      <c r="G41" s="615"/>
      <c r="H41" s="615"/>
    </row>
    <row r="42" spans="1:8" ht="30" customHeight="1" x14ac:dyDescent="0.2">
      <c r="A42" s="904">
        <v>8</v>
      </c>
      <c r="B42" s="890" t="s">
        <v>910</v>
      </c>
      <c r="C42" s="891"/>
      <c r="D42" s="890"/>
      <c r="E42" s="890"/>
      <c r="F42" s="894">
        <f>SUM(F43:F45)</f>
        <v>180</v>
      </c>
      <c r="G42" s="615"/>
      <c r="H42" s="615"/>
    </row>
    <row r="43" spans="1:8" ht="25.5" x14ac:dyDescent="0.2">
      <c r="A43" s="895">
        <v>8.1</v>
      </c>
      <c r="B43" s="896" t="s">
        <v>911</v>
      </c>
      <c r="C43" s="901" t="s">
        <v>162</v>
      </c>
      <c r="D43" s="902">
        <v>4</v>
      </c>
      <c r="E43" s="903" t="s">
        <v>166</v>
      </c>
      <c r="F43" s="900">
        <v>180</v>
      </c>
      <c r="G43" s="615"/>
      <c r="H43" s="615"/>
    </row>
    <row r="44" spans="1:8" ht="25.5" x14ac:dyDescent="0.2">
      <c r="A44" s="895">
        <v>8.1999999999999993</v>
      </c>
      <c r="B44" s="896" t="s">
        <v>184</v>
      </c>
      <c r="C44" s="901" t="s">
        <v>47</v>
      </c>
      <c r="D44" s="902">
        <v>2</v>
      </c>
      <c r="E44" s="903" t="s">
        <v>182</v>
      </c>
      <c r="F44" s="900"/>
      <c r="G44" s="615"/>
      <c r="H44" s="615"/>
    </row>
    <row r="45" spans="1:8" ht="25.5" x14ac:dyDescent="0.2">
      <c r="A45" s="895">
        <v>8.3000000000000007</v>
      </c>
      <c r="B45" s="896" t="s">
        <v>912</v>
      </c>
      <c r="C45" s="901" t="s">
        <v>162</v>
      </c>
      <c r="D45" s="902">
        <v>1</v>
      </c>
      <c r="E45" s="903" t="s">
        <v>185</v>
      </c>
      <c r="F45" s="900"/>
      <c r="G45" s="615"/>
      <c r="H45" s="615"/>
    </row>
    <row r="46" spans="1:8" ht="37.5" customHeight="1" x14ac:dyDescent="0.2">
      <c r="A46" s="877">
        <v>9</v>
      </c>
      <c r="B46" s="890" t="s">
        <v>913</v>
      </c>
      <c r="C46" s="891"/>
      <c r="D46" s="890"/>
      <c r="E46" s="890"/>
      <c r="F46" s="894">
        <f>SUM(F47:F50)</f>
        <v>610</v>
      </c>
      <c r="G46" s="615"/>
      <c r="H46" s="615"/>
    </row>
    <row r="47" spans="1:8" ht="25.5" x14ac:dyDescent="0.2">
      <c r="A47" s="895">
        <v>9.1</v>
      </c>
      <c r="B47" s="896" t="s">
        <v>186</v>
      </c>
      <c r="C47" s="901" t="s">
        <v>162</v>
      </c>
      <c r="D47" s="902">
        <v>2</v>
      </c>
      <c r="E47" s="903" t="s">
        <v>187</v>
      </c>
      <c r="F47" s="900">
        <v>180</v>
      </c>
      <c r="G47" s="615"/>
      <c r="H47" s="615"/>
    </row>
    <row r="48" spans="1:8" ht="25.5" x14ac:dyDescent="0.2">
      <c r="A48" s="895">
        <v>9.1999999999999993</v>
      </c>
      <c r="B48" s="896" t="s">
        <v>188</v>
      </c>
      <c r="C48" s="901" t="s">
        <v>47</v>
      </c>
      <c r="D48" s="902">
        <v>3</v>
      </c>
      <c r="E48" s="903" t="s">
        <v>189</v>
      </c>
      <c r="F48" s="900"/>
      <c r="G48" s="615"/>
      <c r="H48" s="615"/>
    </row>
    <row r="49" spans="1:9" ht="38.25" x14ac:dyDescent="0.2">
      <c r="A49" s="895">
        <v>9.3000000000000007</v>
      </c>
      <c r="B49" s="896" t="s">
        <v>914</v>
      </c>
      <c r="C49" s="901" t="s">
        <v>162</v>
      </c>
      <c r="D49" s="902">
        <v>6</v>
      </c>
      <c r="E49" s="903" t="s">
        <v>166</v>
      </c>
      <c r="F49" s="900">
        <v>250</v>
      </c>
      <c r="G49" s="615"/>
      <c r="H49" s="615"/>
    </row>
    <row r="50" spans="1:9" ht="25.5" x14ac:dyDescent="0.2">
      <c r="A50" s="895">
        <v>9.4</v>
      </c>
      <c r="B50" s="896" t="s">
        <v>190</v>
      </c>
      <c r="C50" s="901" t="s">
        <v>47</v>
      </c>
      <c r="D50" s="902">
        <v>2</v>
      </c>
      <c r="E50" s="903" t="s">
        <v>166</v>
      </c>
      <c r="F50" s="900">
        <v>180</v>
      </c>
      <c r="G50" s="615"/>
      <c r="H50" s="615"/>
    </row>
    <row r="51" spans="1:9" ht="26.25" customHeight="1" x14ac:dyDescent="0.2">
      <c r="A51" s="877">
        <v>10</v>
      </c>
      <c r="B51" s="890" t="s">
        <v>915</v>
      </c>
      <c r="C51" s="891"/>
      <c r="D51" s="890"/>
      <c r="E51" s="890"/>
      <c r="F51" s="894">
        <f>SUM(F52:F52)</f>
        <v>0</v>
      </c>
      <c r="G51" s="615"/>
      <c r="H51" s="615"/>
    </row>
    <row r="52" spans="1:9" ht="25.5" x14ac:dyDescent="0.2">
      <c r="A52" s="895">
        <v>10.1</v>
      </c>
      <c r="B52" s="896" t="s">
        <v>916</v>
      </c>
      <c r="C52" s="901" t="s">
        <v>162</v>
      </c>
      <c r="D52" s="902">
        <v>1</v>
      </c>
      <c r="E52" s="903" t="s">
        <v>248</v>
      </c>
      <c r="F52" s="900"/>
      <c r="G52" s="615"/>
      <c r="H52" s="615"/>
    </row>
    <row r="53" spans="1:9" ht="18.75" customHeight="1" x14ac:dyDescent="0.2">
      <c r="A53" s="877">
        <v>11</v>
      </c>
      <c r="B53" s="905" t="s">
        <v>917</v>
      </c>
      <c r="C53" s="906"/>
      <c r="D53" s="907"/>
      <c r="E53" s="908"/>
      <c r="F53" s="893">
        <f>SUM(F54:F59)</f>
        <v>47487</v>
      </c>
      <c r="G53" s="615"/>
      <c r="H53" s="615"/>
    </row>
    <row r="54" spans="1:9" ht="18.75" customHeight="1" x14ac:dyDescent="0.2">
      <c r="A54" s="895">
        <v>11.1</v>
      </c>
      <c r="B54" s="909" t="s">
        <v>192</v>
      </c>
      <c r="C54" s="867" t="s">
        <v>47</v>
      </c>
      <c r="D54" s="870">
        <v>1</v>
      </c>
      <c r="E54" s="910" t="s">
        <v>48</v>
      </c>
      <c r="F54" s="870">
        <v>36747</v>
      </c>
      <c r="G54" s="615"/>
      <c r="H54" s="615"/>
    </row>
    <row r="55" spans="1:9" ht="21.75" customHeight="1" x14ac:dyDescent="0.2">
      <c r="A55" s="895">
        <v>11.2</v>
      </c>
      <c r="B55" s="909" t="s">
        <v>918</v>
      </c>
      <c r="C55" s="867" t="s">
        <v>162</v>
      </c>
      <c r="D55" s="870">
        <v>1</v>
      </c>
      <c r="E55" s="910" t="s">
        <v>919</v>
      </c>
      <c r="F55" s="870">
        <v>5740</v>
      </c>
      <c r="G55" s="615"/>
      <c r="H55" s="615"/>
    </row>
    <row r="56" spans="1:9" ht="18.75" customHeight="1" x14ac:dyDescent="0.2">
      <c r="A56" s="895">
        <v>11.3</v>
      </c>
      <c r="B56" s="909" t="s">
        <v>920</v>
      </c>
      <c r="C56" s="867" t="s">
        <v>162</v>
      </c>
      <c r="D56" s="870">
        <v>1</v>
      </c>
      <c r="E56" s="910" t="s">
        <v>919</v>
      </c>
      <c r="F56" s="870">
        <v>1000</v>
      </c>
      <c r="G56" s="615"/>
      <c r="H56" s="615"/>
    </row>
    <row r="57" spans="1:9" ht="18.75" customHeight="1" x14ac:dyDescent="0.2">
      <c r="A57" s="895">
        <v>11.4</v>
      </c>
      <c r="B57" s="909" t="s">
        <v>921</v>
      </c>
      <c r="C57" s="867" t="s">
        <v>162</v>
      </c>
      <c r="D57" s="870">
        <v>1</v>
      </c>
      <c r="E57" s="910" t="s">
        <v>919</v>
      </c>
      <c r="F57" s="870">
        <v>1500</v>
      </c>
      <c r="G57" s="615"/>
      <c r="H57" s="615"/>
    </row>
    <row r="58" spans="1:9" ht="18.75" customHeight="1" x14ac:dyDescent="0.2">
      <c r="A58" s="895">
        <v>11.5</v>
      </c>
      <c r="B58" s="909" t="s">
        <v>922</v>
      </c>
      <c r="C58" s="867" t="s">
        <v>162</v>
      </c>
      <c r="D58" s="870">
        <v>1</v>
      </c>
      <c r="E58" s="910" t="s">
        <v>919</v>
      </c>
      <c r="F58" s="870">
        <v>1200</v>
      </c>
      <c r="G58" s="615"/>
      <c r="H58" s="615"/>
    </row>
    <row r="59" spans="1:9" ht="18.75" customHeight="1" x14ac:dyDescent="0.2">
      <c r="A59" s="895">
        <v>11.6</v>
      </c>
      <c r="B59" s="909" t="s">
        <v>923</v>
      </c>
      <c r="C59" s="867" t="s">
        <v>162</v>
      </c>
      <c r="D59" s="870">
        <v>1</v>
      </c>
      <c r="E59" s="910" t="s">
        <v>919</v>
      </c>
      <c r="F59" s="870">
        <v>1300</v>
      </c>
      <c r="G59" s="615"/>
      <c r="H59" s="615"/>
    </row>
    <row r="60" spans="1:9" ht="41.25" customHeight="1" x14ac:dyDescent="0.2">
      <c r="A60" s="1187" t="s">
        <v>1258</v>
      </c>
      <c r="B60" s="1188"/>
      <c r="C60" s="867"/>
      <c r="D60" s="868"/>
      <c r="E60" s="910"/>
      <c r="F60" s="740">
        <v>201838423</v>
      </c>
      <c r="G60" s="615" t="s">
        <v>1259</v>
      </c>
      <c r="H60" s="435">
        <f>+D60-E60</f>
        <v>0</v>
      </c>
      <c r="I60" s="104"/>
    </row>
    <row r="61" spans="1:9" ht="21" customHeight="1" x14ac:dyDescent="0.2">
      <c r="A61" s="877">
        <v>1</v>
      </c>
      <c r="B61" s="878" t="s">
        <v>825</v>
      </c>
      <c r="C61" s="875"/>
      <c r="D61" s="917"/>
      <c r="E61" s="875"/>
      <c r="F61" s="884">
        <f>SUM(F62:F81)</f>
        <v>55787461</v>
      </c>
      <c r="G61" s="615"/>
      <c r="H61" s="615"/>
    </row>
    <row r="62" spans="1:9" ht="24.95" customHeight="1" x14ac:dyDescent="0.2">
      <c r="A62" s="918">
        <v>1.1000000000000001</v>
      </c>
      <c r="B62" s="909" t="s">
        <v>1907</v>
      </c>
      <c r="C62" s="867" t="s">
        <v>39</v>
      </c>
      <c r="D62" s="870">
        <v>14</v>
      </c>
      <c r="E62" s="867" t="s">
        <v>164</v>
      </c>
      <c r="F62" s="915">
        <v>818536</v>
      </c>
      <c r="G62" s="615"/>
      <c r="H62" s="615"/>
    </row>
    <row r="63" spans="1:9" ht="24.95" customHeight="1" x14ac:dyDescent="0.2">
      <c r="A63" s="918">
        <v>1.2</v>
      </c>
      <c r="B63" s="869" t="s">
        <v>1908</v>
      </c>
      <c r="C63" s="867" t="s">
        <v>39</v>
      </c>
      <c r="D63" s="870">
        <v>10</v>
      </c>
      <c r="E63" s="867" t="s">
        <v>194</v>
      </c>
      <c r="F63" s="915">
        <v>779013</v>
      </c>
      <c r="G63" s="615"/>
      <c r="H63" s="615"/>
    </row>
    <row r="64" spans="1:9" ht="24.95" customHeight="1" x14ac:dyDescent="0.2">
      <c r="A64" s="918">
        <v>1.3</v>
      </c>
      <c r="B64" s="869" t="s">
        <v>1909</v>
      </c>
      <c r="C64" s="867" t="s">
        <v>39</v>
      </c>
      <c r="D64" s="870">
        <v>113</v>
      </c>
      <c r="E64" s="867" t="s">
        <v>193</v>
      </c>
      <c r="F64" s="920">
        <v>1841613</v>
      </c>
      <c r="G64" s="615"/>
      <c r="H64" s="615"/>
    </row>
    <row r="65" spans="1:8" ht="24.95" customHeight="1" x14ac:dyDescent="0.2">
      <c r="A65" s="918">
        <v>1.4</v>
      </c>
      <c r="B65" s="869" t="s">
        <v>1910</v>
      </c>
      <c r="C65" s="867" t="s">
        <v>39</v>
      </c>
      <c r="D65" s="870">
        <v>2569</v>
      </c>
      <c r="E65" s="867" t="s">
        <v>195</v>
      </c>
      <c r="F65" s="915">
        <v>1041782</v>
      </c>
      <c r="G65" s="615"/>
      <c r="H65" s="615"/>
    </row>
    <row r="66" spans="1:8" ht="24.95" customHeight="1" x14ac:dyDescent="0.2">
      <c r="A66" s="918">
        <v>1.5</v>
      </c>
      <c r="B66" s="869" t="s">
        <v>1911</v>
      </c>
      <c r="C66" s="867" t="s">
        <v>39</v>
      </c>
      <c r="D66" s="870">
        <v>2792</v>
      </c>
      <c r="E66" s="867" t="s">
        <v>73</v>
      </c>
      <c r="F66" s="915">
        <v>1041173</v>
      </c>
      <c r="G66" s="615"/>
      <c r="H66" s="615"/>
    </row>
    <row r="67" spans="1:8" ht="27.75" customHeight="1" x14ac:dyDescent="0.2">
      <c r="A67" s="918">
        <v>1.6</v>
      </c>
      <c r="B67" s="869" t="s">
        <v>1912</v>
      </c>
      <c r="C67" s="867" t="s">
        <v>39</v>
      </c>
      <c r="D67" s="870">
        <v>71236</v>
      </c>
      <c r="E67" s="867" t="s">
        <v>61</v>
      </c>
      <c r="F67" s="915">
        <v>1681280</v>
      </c>
      <c r="G67" s="615"/>
      <c r="H67" s="615"/>
    </row>
    <row r="68" spans="1:8" ht="24.95" customHeight="1" x14ac:dyDescent="0.2">
      <c r="A68" s="918">
        <v>1.7</v>
      </c>
      <c r="B68" s="869" t="s">
        <v>1795</v>
      </c>
      <c r="C68" s="867" t="s">
        <v>39</v>
      </c>
      <c r="D68" s="870">
        <v>94153</v>
      </c>
      <c r="E68" s="867" t="s">
        <v>196</v>
      </c>
      <c r="F68" s="915">
        <v>10079993</v>
      </c>
      <c r="G68" s="615"/>
      <c r="H68" s="615"/>
    </row>
    <row r="69" spans="1:8" ht="24.95" customHeight="1" x14ac:dyDescent="0.2">
      <c r="A69" s="918">
        <v>1.8</v>
      </c>
      <c r="B69" s="869" t="s">
        <v>1913</v>
      </c>
      <c r="C69" s="867" t="s">
        <v>39</v>
      </c>
      <c r="D69" s="870">
        <v>72779</v>
      </c>
      <c r="E69" s="867" t="s">
        <v>197</v>
      </c>
      <c r="F69" s="915">
        <v>14369675</v>
      </c>
      <c r="G69" s="615"/>
      <c r="H69" s="615"/>
    </row>
    <row r="70" spans="1:8" ht="24.95" customHeight="1" x14ac:dyDescent="0.2">
      <c r="A70" s="918">
        <v>1.9</v>
      </c>
      <c r="B70" s="869" t="s">
        <v>1796</v>
      </c>
      <c r="C70" s="867" t="s">
        <v>39</v>
      </c>
      <c r="D70" s="870">
        <v>73301</v>
      </c>
      <c r="E70" s="867" t="s">
        <v>820</v>
      </c>
      <c r="F70" s="915">
        <v>1081413</v>
      </c>
      <c r="G70" s="615"/>
      <c r="H70" s="615"/>
    </row>
    <row r="71" spans="1:8" ht="24.95" customHeight="1" x14ac:dyDescent="0.2">
      <c r="A71" s="921">
        <v>1.1000000000000001</v>
      </c>
      <c r="B71" s="869" t="s">
        <v>1797</v>
      </c>
      <c r="C71" s="867" t="s">
        <v>39</v>
      </c>
      <c r="D71" s="870">
        <v>8</v>
      </c>
      <c r="E71" s="867" t="s">
        <v>316</v>
      </c>
      <c r="F71" s="915">
        <v>472232</v>
      </c>
      <c r="G71" s="615"/>
      <c r="H71" s="615"/>
    </row>
    <row r="72" spans="1:8" ht="24.95" customHeight="1" x14ac:dyDescent="0.2">
      <c r="A72" s="918">
        <v>1.1100000000000001</v>
      </c>
      <c r="B72" s="869" t="s">
        <v>1798</v>
      </c>
      <c r="C72" s="867" t="s">
        <v>39</v>
      </c>
      <c r="D72" s="870">
        <v>2168</v>
      </c>
      <c r="E72" s="867" t="s">
        <v>198</v>
      </c>
      <c r="F72" s="915">
        <v>1504408</v>
      </c>
      <c r="G72" s="615"/>
      <c r="H72" s="615"/>
    </row>
    <row r="73" spans="1:8" ht="24.95" customHeight="1" x14ac:dyDescent="0.2">
      <c r="A73" s="918">
        <v>1.1200000000000001</v>
      </c>
      <c r="B73" s="869" t="s">
        <v>1914</v>
      </c>
      <c r="C73" s="867" t="s">
        <v>39</v>
      </c>
      <c r="D73" s="870">
        <v>1173</v>
      </c>
      <c r="E73" s="867" t="s">
        <v>198</v>
      </c>
      <c r="F73" s="915">
        <v>652146</v>
      </c>
      <c r="G73" s="615"/>
      <c r="H73" s="615"/>
    </row>
    <row r="74" spans="1:8" ht="24.95" customHeight="1" x14ac:dyDescent="0.2">
      <c r="A74" s="918">
        <v>1.1299999999999999</v>
      </c>
      <c r="B74" s="869" t="s">
        <v>1915</v>
      </c>
      <c r="C74" s="867" t="s">
        <v>39</v>
      </c>
      <c r="D74" s="870">
        <v>111245</v>
      </c>
      <c r="E74" s="867" t="s">
        <v>199</v>
      </c>
      <c r="F74" s="915">
        <v>3518024</v>
      </c>
      <c r="G74" s="615"/>
      <c r="H74" s="615"/>
    </row>
    <row r="75" spans="1:8" ht="24.95" customHeight="1" x14ac:dyDescent="0.2">
      <c r="A75" s="918">
        <v>1.1399999999999999</v>
      </c>
      <c r="B75" s="869" t="s">
        <v>1916</v>
      </c>
      <c r="C75" s="867" t="s">
        <v>39</v>
      </c>
      <c r="D75" s="870">
        <v>24406</v>
      </c>
      <c r="E75" s="867" t="s">
        <v>199</v>
      </c>
      <c r="F75" s="915">
        <v>2817987</v>
      </c>
      <c r="G75" s="615"/>
      <c r="H75" s="615"/>
    </row>
    <row r="76" spans="1:8" ht="24.95" customHeight="1" x14ac:dyDescent="0.2">
      <c r="A76" s="918">
        <v>1.1499999999999999</v>
      </c>
      <c r="B76" s="869" t="s">
        <v>1917</v>
      </c>
      <c r="C76" s="867" t="s">
        <v>39</v>
      </c>
      <c r="D76" s="870">
        <v>2845</v>
      </c>
      <c r="E76" s="867" t="s">
        <v>199</v>
      </c>
      <c r="F76" s="915">
        <v>3503134</v>
      </c>
      <c r="G76" s="615"/>
      <c r="H76" s="615"/>
    </row>
    <row r="77" spans="1:8" ht="24.95" customHeight="1" x14ac:dyDescent="0.2">
      <c r="A77" s="918">
        <v>1.1599999999999999</v>
      </c>
      <c r="B77" s="869" t="s">
        <v>1918</v>
      </c>
      <c r="C77" s="867" t="s">
        <v>39</v>
      </c>
      <c r="D77" s="870">
        <v>386</v>
      </c>
      <c r="E77" s="867" t="s">
        <v>199</v>
      </c>
      <c r="F77" s="915">
        <v>1449755</v>
      </c>
      <c r="G77" s="615"/>
      <c r="H77" s="615"/>
    </row>
    <row r="78" spans="1:8" ht="24.95" customHeight="1" x14ac:dyDescent="0.2">
      <c r="A78" s="918">
        <v>6</v>
      </c>
      <c r="B78" s="869" t="s">
        <v>1919</v>
      </c>
      <c r="C78" s="867" t="s">
        <v>39</v>
      </c>
      <c r="D78" s="870">
        <v>33749</v>
      </c>
      <c r="E78" s="867" t="s">
        <v>199</v>
      </c>
      <c r="F78" s="915">
        <v>5075633</v>
      </c>
      <c r="G78" s="615"/>
      <c r="H78" s="615"/>
    </row>
    <row r="79" spans="1:8" ht="24.95" customHeight="1" x14ac:dyDescent="0.2">
      <c r="A79" s="918">
        <v>1.18</v>
      </c>
      <c r="B79" s="869" t="s">
        <v>1799</v>
      </c>
      <c r="C79" s="867" t="s">
        <v>39</v>
      </c>
      <c r="D79" s="870">
        <v>26273</v>
      </c>
      <c r="E79" s="867" t="s">
        <v>821</v>
      </c>
      <c r="F79" s="915">
        <v>1269296</v>
      </c>
      <c r="G79" s="615"/>
      <c r="H79" s="615"/>
    </row>
    <row r="80" spans="1:8" ht="24.95" customHeight="1" x14ac:dyDescent="0.2">
      <c r="A80" s="918">
        <v>1.19</v>
      </c>
      <c r="B80" s="869" t="s">
        <v>1920</v>
      </c>
      <c r="C80" s="867" t="s">
        <v>39</v>
      </c>
      <c r="D80" s="870">
        <v>26974</v>
      </c>
      <c r="E80" s="867" t="s">
        <v>199</v>
      </c>
      <c r="F80" s="915">
        <v>2447769</v>
      </c>
      <c r="G80" s="615"/>
      <c r="H80" s="615"/>
    </row>
    <row r="81" spans="1:8" ht="24.95" customHeight="1" x14ac:dyDescent="0.2">
      <c r="A81" s="921">
        <v>1.2</v>
      </c>
      <c r="B81" s="869" t="s">
        <v>1921</v>
      </c>
      <c r="C81" s="867" t="s">
        <v>39</v>
      </c>
      <c r="D81" s="870">
        <v>318</v>
      </c>
      <c r="E81" s="867" t="s">
        <v>164</v>
      </c>
      <c r="F81" s="915">
        <v>342599</v>
      </c>
      <c r="G81" s="615"/>
      <c r="H81" s="615"/>
    </row>
    <row r="82" spans="1:8" ht="24.95" customHeight="1" x14ac:dyDescent="0.2">
      <c r="A82" s="877">
        <v>2</v>
      </c>
      <c r="B82" s="878" t="s">
        <v>1250</v>
      </c>
      <c r="C82" s="875"/>
      <c r="D82" s="929"/>
      <c r="E82" s="876"/>
      <c r="F82" s="884">
        <f>SUM(F83:F104)</f>
        <v>43751935</v>
      </c>
      <c r="G82" s="615"/>
      <c r="H82" s="615"/>
    </row>
    <row r="83" spans="1:8" ht="24.95" customHeight="1" x14ac:dyDescent="0.2">
      <c r="A83" s="922">
        <v>2.1</v>
      </c>
      <c r="B83" s="909" t="s">
        <v>1922</v>
      </c>
      <c r="C83" s="867" t="s">
        <v>39</v>
      </c>
      <c r="D83" s="928">
        <v>23576</v>
      </c>
      <c r="E83" s="867" t="s">
        <v>201</v>
      </c>
      <c r="F83" s="915">
        <v>4900652</v>
      </c>
      <c r="G83" s="615"/>
      <c r="H83" s="615"/>
    </row>
    <row r="84" spans="1:8" ht="24.95" customHeight="1" x14ac:dyDescent="0.2">
      <c r="A84" s="922">
        <v>2.2000000000000002</v>
      </c>
      <c r="B84" s="909" t="s">
        <v>1923</v>
      </c>
      <c r="C84" s="867" t="s">
        <v>39</v>
      </c>
      <c r="D84" s="928">
        <v>6</v>
      </c>
      <c r="E84" s="867" t="s">
        <v>194</v>
      </c>
      <c r="F84" s="915">
        <v>526686</v>
      </c>
      <c r="G84" s="435"/>
      <c r="H84" s="615"/>
    </row>
    <row r="85" spans="1:8" ht="24.95" customHeight="1" x14ac:dyDescent="0.2">
      <c r="A85" s="922">
        <v>2.2999999999999998</v>
      </c>
      <c r="B85" s="909" t="s">
        <v>1800</v>
      </c>
      <c r="C85" s="867" t="s">
        <v>39</v>
      </c>
      <c r="D85" s="928">
        <v>91</v>
      </c>
      <c r="E85" s="867" t="s">
        <v>193</v>
      </c>
      <c r="F85" s="915">
        <v>429343</v>
      </c>
      <c r="G85" s="615"/>
      <c r="H85" s="615"/>
    </row>
    <row r="86" spans="1:8" ht="24.95" customHeight="1" x14ac:dyDescent="0.2">
      <c r="A86" s="922">
        <v>2.4</v>
      </c>
      <c r="B86" s="909" t="s">
        <v>1801</v>
      </c>
      <c r="C86" s="867" t="s">
        <v>39</v>
      </c>
      <c r="D86" s="928">
        <v>2511</v>
      </c>
      <c r="E86" s="867" t="s">
        <v>195</v>
      </c>
      <c r="F86" s="915">
        <v>688501</v>
      </c>
      <c r="G86" s="615"/>
      <c r="H86" s="615"/>
    </row>
    <row r="87" spans="1:8" ht="24.95" customHeight="1" x14ac:dyDescent="0.2">
      <c r="A87" s="922">
        <v>2.5</v>
      </c>
      <c r="B87" s="909" t="s">
        <v>1802</v>
      </c>
      <c r="C87" s="867" t="s">
        <v>39</v>
      </c>
      <c r="D87" s="928">
        <v>2682</v>
      </c>
      <c r="E87" s="867" t="s">
        <v>73</v>
      </c>
      <c r="F87" s="915">
        <v>724614</v>
      </c>
      <c r="G87" s="615"/>
      <c r="H87" s="615"/>
    </row>
    <row r="88" spans="1:8" ht="24.95" customHeight="1" x14ac:dyDescent="0.2">
      <c r="A88" s="922">
        <v>2.6</v>
      </c>
      <c r="B88" s="909" t="s">
        <v>1924</v>
      </c>
      <c r="C88" s="867" t="s">
        <v>39</v>
      </c>
      <c r="D88" s="928">
        <v>82779</v>
      </c>
      <c r="E88" s="867" t="s">
        <v>202</v>
      </c>
      <c r="F88" s="915">
        <v>939111</v>
      </c>
      <c r="G88" s="615"/>
      <c r="H88" s="615"/>
    </row>
    <row r="89" spans="1:8" ht="24.95" customHeight="1" x14ac:dyDescent="0.2">
      <c r="A89" s="922">
        <v>2.7</v>
      </c>
      <c r="B89" s="909" t="s">
        <v>1925</v>
      </c>
      <c r="C89" s="867" t="s">
        <v>39</v>
      </c>
      <c r="D89" s="928">
        <v>82312</v>
      </c>
      <c r="E89" s="867" t="s">
        <v>200</v>
      </c>
      <c r="F89" s="915">
        <v>754712</v>
      </c>
      <c r="G89" s="615"/>
      <c r="H89" s="615"/>
    </row>
    <row r="90" spans="1:8" ht="24.95" customHeight="1" x14ac:dyDescent="0.2">
      <c r="A90" s="922">
        <v>2.8</v>
      </c>
      <c r="B90" s="909" t="s">
        <v>1926</v>
      </c>
      <c r="C90" s="867" t="s">
        <v>39</v>
      </c>
      <c r="D90" s="928">
        <v>8957</v>
      </c>
      <c r="E90" s="867" t="s">
        <v>203</v>
      </c>
      <c r="F90" s="915">
        <v>3000563</v>
      </c>
      <c r="G90" s="615"/>
      <c r="H90" s="615"/>
    </row>
    <row r="91" spans="1:8" ht="24.95" customHeight="1" x14ac:dyDescent="0.2">
      <c r="A91" s="922">
        <v>2.9</v>
      </c>
      <c r="B91" s="909" t="s">
        <v>1927</v>
      </c>
      <c r="C91" s="867" t="s">
        <v>39</v>
      </c>
      <c r="D91" s="928">
        <v>20040</v>
      </c>
      <c r="E91" s="867" t="s">
        <v>204</v>
      </c>
      <c r="F91" s="915">
        <v>5119145</v>
      </c>
      <c r="G91" s="615"/>
      <c r="H91" s="615"/>
    </row>
    <row r="92" spans="1:8" ht="24.95" customHeight="1" x14ac:dyDescent="0.2">
      <c r="A92" s="921">
        <v>2.1</v>
      </c>
      <c r="B92" s="909" t="s">
        <v>1928</v>
      </c>
      <c r="C92" s="867" t="s">
        <v>39</v>
      </c>
      <c r="D92" s="928">
        <v>2284</v>
      </c>
      <c r="E92" s="867" t="s">
        <v>823</v>
      </c>
      <c r="F92" s="915">
        <v>2785120</v>
      </c>
      <c r="G92" s="615"/>
      <c r="H92" s="615"/>
    </row>
    <row r="93" spans="1:8" ht="24.95" customHeight="1" x14ac:dyDescent="0.2">
      <c r="A93" s="918">
        <v>2.11</v>
      </c>
      <c r="B93" s="909" t="s">
        <v>1929</v>
      </c>
      <c r="C93" s="867" t="s">
        <v>39</v>
      </c>
      <c r="D93" s="928">
        <v>3149</v>
      </c>
      <c r="E93" s="867" t="s">
        <v>1905</v>
      </c>
      <c r="F93" s="915">
        <v>5815367</v>
      </c>
      <c r="G93" s="615"/>
      <c r="H93" s="615"/>
    </row>
    <row r="94" spans="1:8" ht="24.95" customHeight="1" x14ac:dyDescent="0.2">
      <c r="A94" s="921">
        <v>2.12</v>
      </c>
      <c r="B94" s="909" t="s">
        <v>1930</v>
      </c>
      <c r="C94" s="867" t="s">
        <v>39</v>
      </c>
      <c r="D94" s="928">
        <v>21835</v>
      </c>
      <c r="E94" s="867" t="s">
        <v>205</v>
      </c>
      <c r="F94" s="915">
        <v>1577105</v>
      </c>
      <c r="G94" s="615"/>
      <c r="H94" s="615"/>
    </row>
    <row r="95" spans="1:8" ht="24.95" customHeight="1" x14ac:dyDescent="0.2">
      <c r="A95" s="918">
        <v>2.13</v>
      </c>
      <c r="B95" s="909" t="s">
        <v>1931</v>
      </c>
      <c r="C95" s="867" t="s">
        <v>39</v>
      </c>
      <c r="D95" s="928">
        <v>429</v>
      </c>
      <c r="E95" s="867" t="s">
        <v>206</v>
      </c>
      <c r="F95" s="915">
        <v>4446054</v>
      </c>
      <c r="G95" s="615"/>
      <c r="H95" s="615"/>
    </row>
    <row r="96" spans="1:8" ht="24.95" customHeight="1" x14ac:dyDescent="0.2">
      <c r="A96" s="921">
        <v>2.14</v>
      </c>
      <c r="B96" s="909" t="s">
        <v>1932</v>
      </c>
      <c r="C96" s="867" t="s">
        <v>39</v>
      </c>
      <c r="D96" s="928">
        <v>168</v>
      </c>
      <c r="E96" s="867" t="s">
        <v>206</v>
      </c>
      <c r="F96" s="915">
        <v>625192</v>
      </c>
      <c r="G96" s="615"/>
      <c r="H96" s="615"/>
    </row>
    <row r="97" spans="1:8" ht="24.95" customHeight="1" x14ac:dyDescent="0.2">
      <c r="A97" s="918">
        <v>2.15</v>
      </c>
      <c r="B97" s="909" t="s">
        <v>1803</v>
      </c>
      <c r="C97" s="867" t="s">
        <v>39</v>
      </c>
      <c r="D97" s="928">
        <v>6324</v>
      </c>
      <c r="E97" s="867" t="s">
        <v>824</v>
      </c>
      <c r="F97" s="915">
        <v>1921680</v>
      </c>
      <c r="G97" s="615"/>
      <c r="H97" s="615"/>
    </row>
    <row r="98" spans="1:8" ht="24.95" customHeight="1" x14ac:dyDescent="0.2">
      <c r="A98" s="921">
        <v>2.16</v>
      </c>
      <c r="B98" s="909" t="s">
        <v>1933</v>
      </c>
      <c r="C98" s="867" t="s">
        <v>39</v>
      </c>
      <c r="D98" s="928">
        <v>22969</v>
      </c>
      <c r="E98" s="867" t="s">
        <v>208</v>
      </c>
      <c r="F98" s="915">
        <v>2692421</v>
      </c>
      <c r="G98" s="615"/>
      <c r="H98" s="615"/>
    </row>
    <row r="99" spans="1:8" ht="24.95" customHeight="1" x14ac:dyDescent="0.2">
      <c r="A99" s="918">
        <v>2.17</v>
      </c>
      <c r="B99" s="909" t="s">
        <v>1934</v>
      </c>
      <c r="C99" s="867" t="s">
        <v>39</v>
      </c>
      <c r="D99" s="928">
        <v>3095</v>
      </c>
      <c r="E99" s="867" t="s">
        <v>206</v>
      </c>
      <c r="F99" s="915">
        <v>2897783</v>
      </c>
      <c r="G99" s="615"/>
      <c r="H99" s="615"/>
    </row>
    <row r="100" spans="1:8" ht="24.95" customHeight="1" x14ac:dyDescent="0.2">
      <c r="A100" s="921">
        <v>2.1800000000000002</v>
      </c>
      <c r="B100" s="909" t="s">
        <v>1935</v>
      </c>
      <c r="C100" s="867" t="s">
        <v>39</v>
      </c>
      <c r="D100" s="928">
        <v>1049</v>
      </c>
      <c r="E100" s="867" t="s">
        <v>206</v>
      </c>
      <c r="F100" s="915">
        <v>1251191</v>
      </c>
      <c r="G100" s="615"/>
      <c r="H100" s="615"/>
    </row>
    <row r="101" spans="1:8" ht="24.95" customHeight="1" x14ac:dyDescent="0.2">
      <c r="A101" s="918">
        <v>2.19</v>
      </c>
      <c r="B101" s="909" t="s">
        <v>1804</v>
      </c>
      <c r="C101" s="867" t="s">
        <v>39</v>
      </c>
      <c r="D101" s="928">
        <v>25356</v>
      </c>
      <c r="E101" s="867" t="s">
        <v>61</v>
      </c>
      <c r="F101" s="915">
        <v>830651</v>
      </c>
      <c r="G101" s="615"/>
      <c r="H101" s="615"/>
    </row>
    <row r="102" spans="1:8" ht="25.5" customHeight="1" x14ac:dyDescent="0.2">
      <c r="A102" s="921">
        <v>2.2000000000000002</v>
      </c>
      <c r="B102" s="909" t="s">
        <v>1936</v>
      </c>
      <c r="C102" s="867" t="s">
        <v>39</v>
      </c>
      <c r="D102" s="928">
        <v>36</v>
      </c>
      <c r="E102" s="867" t="s">
        <v>164</v>
      </c>
      <c r="F102" s="915">
        <v>436792</v>
      </c>
      <c r="G102" s="615"/>
      <c r="H102" s="615"/>
    </row>
    <row r="103" spans="1:8" ht="24.95" customHeight="1" x14ac:dyDescent="0.2">
      <c r="A103" s="921">
        <v>2.21</v>
      </c>
      <c r="B103" s="909" t="s">
        <v>1937</v>
      </c>
      <c r="C103" s="867" t="s">
        <v>39</v>
      </c>
      <c r="D103" s="928">
        <v>18670</v>
      </c>
      <c r="E103" s="867" t="s">
        <v>200</v>
      </c>
      <c r="F103" s="915">
        <v>806403</v>
      </c>
      <c r="G103" s="615"/>
      <c r="H103" s="615"/>
    </row>
    <row r="104" spans="1:8" ht="27.75" customHeight="1" x14ac:dyDescent="0.2">
      <c r="A104" s="921">
        <v>2.2200000000000002</v>
      </c>
      <c r="B104" s="909" t="s">
        <v>1938</v>
      </c>
      <c r="C104" s="867" t="s">
        <v>39</v>
      </c>
      <c r="D104" s="928">
        <v>107661</v>
      </c>
      <c r="E104" s="867" t="s">
        <v>822</v>
      </c>
      <c r="F104" s="915">
        <v>582849</v>
      </c>
      <c r="G104" s="615"/>
      <c r="H104" s="615"/>
    </row>
    <row r="105" spans="1:8" ht="24.95" customHeight="1" x14ac:dyDescent="0.2">
      <c r="A105" s="877">
        <v>4</v>
      </c>
      <c r="B105" s="878" t="s">
        <v>819</v>
      </c>
      <c r="C105" s="875"/>
      <c r="D105" s="929"/>
      <c r="E105" s="876"/>
      <c r="F105" s="884">
        <f>SUM(F106:F129)</f>
        <v>14816331</v>
      </c>
      <c r="G105" s="615"/>
      <c r="H105" s="615"/>
    </row>
    <row r="106" spans="1:8" ht="24.95" customHeight="1" x14ac:dyDescent="0.2">
      <c r="A106" s="922">
        <v>4.0999999999999996</v>
      </c>
      <c r="B106" s="909" t="s">
        <v>1939</v>
      </c>
      <c r="C106" s="867" t="s">
        <v>39</v>
      </c>
      <c r="D106" s="928">
        <v>690</v>
      </c>
      <c r="E106" s="867" t="s">
        <v>164</v>
      </c>
      <c r="F106" s="915">
        <v>665211</v>
      </c>
      <c r="G106" s="615"/>
      <c r="H106" s="615"/>
    </row>
    <row r="107" spans="1:8" ht="24.95" customHeight="1" x14ac:dyDescent="0.2">
      <c r="A107" s="922">
        <v>4.2</v>
      </c>
      <c r="B107" s="909" t="s">
        <v>1940</v>
      </c>
      <c r="C107" s="867" t="s">
        <v>39</v>
      </c>
      <c r="D107" s="928">
        <v>3</v>
      </c>
      <c r="E107" s="867" t="s">
        <v>194</v>
      </c>
      <c r="F107" s="915">
        <v>65586</v>
      </c>
      <c r="G107" s="615"/>
      <c r="H107" s="615"/>
    </row>
    <row r="108" spans="1:8" ht="24.95" customHeight="1" x14ac:dyDescent="0.2">
      <c r="A108" s="922">
        <v>4.3</v>
      </c>
      <c r="B108" s="909" t="s">
        <v>1941</v>
      </c>
      <c r="C108" s="867" t="s">
        <v>39</v>
      </c>
      <c r="D108" s="928">
        <v>500</v>
      </c>
      <c r="E108" s="867" t="s">
        <v>213</v>
      </c>
      <c r="F108" s="915">
        <v>831132</v>
      </c>
      <c r="G108" s="615"/>
      <c r="H108" s="615"/>
    </row>
    <row r="109" spans="1:8" ht="24.95" customHeight="1" x14ac:dyDescent="0.2">
      <c r="A109" s="922">
        <v>4.4000000000000004</v>
      </c>
      <c r="B109" s="909" t="s">
        <v>1942</v>
      </c>
      <c r="C109" s="867" t="s">
        <v>39</v>
      </c>
      <c r="D109" s="928">
        <v>1000</v>
      </c>
      <c r="E109" s="867" t="s">
        <v>209</v>
      </c>
      <c r="F109" s="915">
        <v>1652871</v>
      </c>
      <c r="G109" s="615"/>
      <c r="H109" s="615"/>
    </row>
    <row r="110" spans="1:8" ht="24.95" customHeight="1" x14ac:dyDescent="0.2">
      <c r="A110" s="922">
        <v>4.5</v>
      </c>
      <c r="B110" s="909" t="s">
        <v>1943</v>
      </c>
      <c r="C110" s="867" t="s">
        <v>39</v>
      </c>
      <c r="D110" s="928">
        <v>19872</v>
      </c>
      <c r="E110" s="867" t="s">
        <v>213</v>
      </c>
      <c r="F110" s="915">
        <v>652637</v>
      </c>
      <c r="G110" s="615"/>
      <c r="H110" s="615"/>
    </row>
    <row r="111" spans="1:8" ht="24.95" customHeight="1" x14ac:dyDescent="0.2">
      <c r="A111" s="922">
        <v>4.5999999999999996</v>
      </c>
      <c r="B111" s="909" t="s">
        <v>1805</v>
      </c>
      <c r="C111" s="867" t="s">
        <v>39</v>
      </c>
      <c r="D111" s="928">
        <v>876</v>
      </c>
      <c r="E111" s="867" t="s">
        <v>210</v>
      </c>
      <c r="F111" s="915">
        <v>803559</v>
      </c>
      <c r="G111" s="615"/>
      <c r="H111" s="615"/>
    </row>
    <row r="112" spans="1:8" ht="24.95" customHeight="1" x14ac:dyDescent="0.2">
      <c r="A112" s="922">
        <v>4.7</v>
      </c>
      <c r="B112" s="909" t="s">
        <v>1806</v>
      </c>
      <c r="C112" s="867" t="s">
        <v>39</v>
      </c>
      <c r="D112" s="928">
        <v>1589</v>
      </c>
      <c r="E112" s="867" t="s">
        <v>213</v>
      </c>
      <c r="F112" s="915">
        <v>2500</v>
      </c>
      <c r="G112" s="615"/>
      <c r="H112" s="615"/>
    </row>
    <row r="113" spans="1:8" ht="24.95" customHeight="1" x14ac:dyDescent="0.2">
      <c r="A113" s="922">
        <v>4.8</v>
      </c>
      <c r="B113" s="909" t="s">
        <v>1807</v>
      </c>
      <c r="C113" s="867" t="s">
        <v>39</v>
      </c>
      <c r="D113" s="928">
        <v>15</v>
      </c>
      <c r="E113" s="867" t="s">
        <v>213</v>
      </c>
      <c r="F113" s="915">
        <v>970259</v>
      </c>
      <c r="G113" s="615"/>
      <c r="H113" s="615"/>
    </row>
    <row r="114" spans="1:8" ht="24.95" customHeight="1" x14ac:dyDescent="0.2">
      <c r="A114" s="922">
        <v>4.9000000000000004</v>
      </c>
      <c r="B114" s="909" t="s">
        <v>1944</v>
      </c>
      <c r="C114" s="867" t="s">
        <v>39</v>
      </c>
      <c r="D114" s="928">
        <v>14653</v>
      </c>
      <c r="E114" s="867" t="s">
        <v>212</v>
      </c>
      <c r="F114" s="915">
        <v>731890</v>
      </c>
      <c r="G114" s="615"/>
      <c r="H114" s="615"/>
    </row>
    <row r="115" spans="1:8" ht="29.25" customHeight="1" x14ac:dyDescent="0.2">
      <c r="A115" s="921">
        <v>4.0999999999999996</v>
      </c>
      <c r="B115" s="909" t="s">
        <v>1945</v>
      </c>
      <c r="C115" s="867" t="s">
        <v>39</v>
      </c>
      <c r="D115" s="928">
        <v>29991</v>
      </c>
      <c r="E115" s="867" t="s">
        <v>61</v>
      </c>
      <c r="F115" s="915">
        <v>79259</v>
      </c>
      <c r="G115" s="615"/>
      <c r="H115" s="615"/>
    </row>
    <row r="116" spans="1:8" ht="27.75" customHeight="1" x14ac:dyDescent="0.2">
      <c r="A116" s="921">
        <v>4.1100000000000003</v>
      </c>
      <c r="B116" s="909" t="s">
        <v>1946</v>
      </c>
      <c r="C116" s="867" t="s">
        <v>39</v>
      </c>
      <c r="D116" s="928">
        <v>1725</v>
      </c>
      <c r="E116" s="867" t="s">
        <v>73</v>
      </c>
      <c r="F116" s="915">
        <v>360740</v>
      </c>
      <c r="G116" s="615"/>
      <c r="H116" s="615"/>
    </row>
    <row r="117" spans="1:8" ht="24.95" customHeight="1" x14ac:dyDescent="0.2">
      <c r="A117" s="921">
        <v>4.12</v>
      </c>
      <c r="B117" s="909" t="s">
        <v>1947</v>
      </c>
      <c r="C117" s="867" t="s">
        <v>39</v>
      </c>
      <c r="D117" s="928">
        <v>5231</v>
      </c>
      <c r="E117" s="867" t="s">
        <v>211</v>
      </c>
      <c r="F117" s="915">
        <v>566777</v>
      </c>
      <c r="G117" s="615"/>
      <c r="H117" s="615"/>
    </row>
    <row r="118" spans="1:8" ht="24.95" customHeight="1" x14ac:dyDescent="0.2">
      <c r="A118" s="921">
        <v>4.13</v>
      </c>
      <c r="B118" s="909" t="s">
        <v>1808</v>
      </c>
      <c r="C118" s="867" t="s">
        <v>39</v>
      </c>
      <c r="D118" s="928">
        <v>2042</v>
      </c>
      <c r="E118" s="867" t="s">
        <v>214</v>
      </c>
      <c r="F118" s="915">
        <v>241862</v>
      </c>
      <c r="G118" s="615"/>
      <c r="H118" s="615"/>
    </row>
    <row r="119" spans="1:8" ht="24.95" customHeight="1" x14ac:dyDescent="0.2">
      <c r="A119" s="921">
        <v>4.1399999999999997</v>
      </c>
      <c r="B119" s="909" t="s">
        <v>1948</v>
      </c>
      <c r="C119" s="867" t="s">
        <v>39</v>
      </c>
      <c r="D119" s="928">
        <v>75</v>
      </c>
      <c r="E119" s="867" t="s">
        <v>822</v>
      </c>
      <c r="F119" s="915">
        <v>788190</v>
      </c>
      <c r="G119" s="615"/>
      <c r="H119" s="615"/>
    </row>
    <row r="120" spans="1:8" ht="24.95" customHeight="1" x14ac:dyDescent="0.2">
      <c r="A120" s="921">
        <v>4.1500000000000004</v>
      </c>
      <c r="B120" s="909" t="s">
        <v>1949</v>
      </c>
      <c r="C120" s="867" t="s">
        <v>39</v>
      </c>
      <c r="D120" s="928">
        <v>20</v>
      </c>
      <c r="E120" s="867" t="s">
        <v>822</v>
      </c>
      <c r="F120" s="915">
        <v>1412957</v>
      </c>
      <c r="G120" s="615"/>
      <c r="H120" s="615"/>
    </row>
    <row r="121" spans="1:8" ht="24.95" customHeight="1" x14ac:dyDescent="0.2">
      <c r="A121" s="921">
        <v>4.16</v>
      </c>
      <c r="B121" s="909" t="s">
        <v>1950</v>
      </c>
      <c r="C121" s="867" t="s">
        <v>39</v>
      </c>
      <c r="D121" s="928">
        <v>222</v>
      </c>
      <c r="E121" s="867" t="s">
        <v>211</v>
      </c>
      <c r="F121" s="915">
        <v>984778</v>
      </c>
      <c r="G121" s="615"/>
      <c r="H121" s="615"/>
    </row>
    <row r="122" spans="1:8" ht="24.95" customHeight="1" x14ac:dyDescent="0.2">
      <c r="A122" s="921">
        <v>4.17</v>
      </c>
      <c r="B122" s="909" t="s">
        <v>1809</v>
      </c>
      <c r="C122" s="867" t="s">
        <v>39</v>
      </c>
      <c r="D122" s="928">
        <v>16380</v>
      </c>
      <c r="E122" s="867" t="s">
        <v>213</v>
      </c>
      <c r="F122" s="915">
        <v>362626</v>
      </c>
      <c r="G122" s="615"/>
      <c r="H122" s="615"/>
    </row>
    <row r="123" spans="1:8" ht="24.95" customHeight="1" x14ac:dyDescent="0.2">
      <c r="A123" s="921">
        <v>4.18</v>
      </c>
      <c r="B123" s="909" t="s">
        <v>1951</v>
      </c>
      <c r="C123" s="867" t="s">
        <v>39</v>
      </c>
      <c r="D123" s="928">
        <v>215</v>
      </c>
      <c r="E123" s="867" t="s">
        <v>209</v>
      </c>
      <c r="F123" s="915">
        <v>569864</v>
      </c>
      <c r="G123" s="615"/>
      <c r="H123" s="615"/>
    </row>
    <row r="124" spans="1:8" ht="24.95" customHeight="1" x14ac:dyDescent="0.2">
      <c r="A124" s="921">
        <v>4.1900000000000004</v>
      </c>
      <c r="B124" s="909" t="s">
        <v>1952</v>
      </c>
      <c r="C124" s="867" t="s">
        <v>39</v>
      </c>
      <c r="D124" s="864"/>
      <c r="E124" s="867" t="s">
        <v>213</v>
      </c>
      <c r="F124" s="915">
        <v>196827</v>
      </c>
      <c r="G124" s="615"/>
      <c r="H124" s="615"/>
    </row>
    <row r="125" spans="1:8" ht="24.95" customHeight="1" x14ac:dyDescent="0.2">
      <c r="A125" s="921">
        <v>4.2</v>
      </c>
      <c r="B125" s="909" t="s">
        <v>1953</v>
      </c>
      <c r="C125" s="867" t="s">
        <v>39</v>
      </c>
      <c r="D125" s="864"/>
      <c r="E125" s="867" t="s">
        <v>209</v>
      </c>
      <c r="F125" s="915">
        <v>521355</v>
      </c>
      <c r="G125" s="615"/>
      <c r="H125" s="615"/>
    </row>
    <row r="126" spans="1:8" ht="24.95" customHeight="1" x14ac:dyDescent="0.2">
      <c r="A126" s="921">
        <v>4.21</v>
      </c>
      <c r="B126" s="909" t="s">
        <v>1954</v>
      </c>
      <c r="C126" s="867" t="s">
        <v>39</v>
      </c>
      <c r="D126" s="928">
        <v>44</v>
      </c>
      <c r="E126" s="867" t="s">
        <v>209</v>
      </c>
      <c r="F126" s="915">
        <v>409003</v>
      </c>
      <c r="G126" s="615"/>
      <c r="H126" s="615"/>
    </row>
    <row r="127" spans="1:8" ht="24.95" customHeight="1" x14ac:dyDescent="0.2">
      <c r="A127" s="921">
        <v>4.22</v>
      </c>
      <c r="B127" s="909" t="s">
        <v>1955</v>
      </c>
      <c r="C127" s="867" t="s">
        <v>39</v>
      </c>
      <c r="D127" s="928">
        <v>41</v>
      </c>
      <c r="E127" s="867" t="s">
        <v>203</v>
      </c>
      <c r="F127" s="915">
        <v>637493</v>
      </c>
      <c r="G127" s="615"/>
      <c r="H127" s="615"/>
    </row>
    <row r="128" spans="1:8" ht="24.95" customHeight="1" x14ac:dyDescent="0.2">
      <c r="A128" s="921">
        <v>4.2300000000000004</v>
      </c>
      <c r="B128" s="909" t="s">
        <v>1956</v>
      </c>
      <c r="C128" s="867" t="s">
        <v>39</v>
      </c>
      <c r="D128" s="928">
        <v>2</v>
      </c>
      <c r="E128" s="867" t="s">
        <v>213</v>
      </c>
      <c r="F128" s="915">
        <v>275466</v>
      </c>
      <c r="G128" s="615"/>
      <c r="H128" s="615"/>
    </row>
    <row r="129" spans="1:8" ht="24.95" customHeight="1" x14ac:dyDescent="0.2">
      <c r="A129" s="921">
        <v>4.24</v>
      </c>
      <c r="B129" s="909" t="s">
        <v>1810</v>
      </c>
      <c r="C129" s="867" t="s">
        <v>39</v>
      </c>
      <c r="D129" s="928">
        <v>1122</v>
      </c>
      <c r="E129" s="867" t="s">
        <v>213</v>
      </c>
      <c r="F129" s="915">
        <v>1033489</v>
      </c>
      <c r="G129" s="615"/>
      <c r="H129" s="615"/>
    </row>
    <row r="130" spans="1:8" ht="24.95" customHeight="1" x14ac:dyDescent="0.2">
      <c r="A130" s="877">
        <v>5</v>
      </c>
      <c r="B130" s="878" t="s">
        <v>1251</v>
      </c>
      <c r="C130" s="877"/>
      <c r="D130" s="893"/>
      <c r="E130" s="877"/>
      <c r="F130" s="884">
        <f>SUM(F131:F141)</f>
        <v>9274742</v>
      </c>
      <c r="G130" s="615"/>
      <c r="H130" s="615"/>
    </row>
    <row r="131" spans="1:8" ht="24.95" customHeight="1" x14ac:dyDescent="0.2">
      <c r="A131" s="922">
        <v>5.0999999999999996</v>
      </c>
      <c r="B131" s="909" t="s">
        <v>1957</v>
      </c>
      <c r="C131" s="867" t="s">
        <v>39</v>
      </c>
      <c r="D131" s="928">
        <v>73</v>
      </c>
      <c r="E131" s="867" t="s">
        <v>164</v>
      </c>
      <c r="F131" s="915">
        <v>523147</v>
      </c>
      <c r="G131" s="615"/>
      <c r="H131" s="615"/>
    </row>
    <row r="132" spans="1:8" ht="24.95" customHeight="1" x14ac:dyDescent="0.2">
      <c r="A132" s="922">
        <v>5.2</v>
      </c>
      <c r="B132" s="919" t="s">
        <v>1958</v>
      </c>
      <c r="C132" s="867" t="s">
        <v>39</v>
      </c>
      <c r="D132" s="928">
        <v>3</v>
      </c>
      <c r="E132" s="867" t="s">
        <v>194</v>
      </c>
      <c r="F132" s="915">
        <v>88923</v>
      </c>
      <c r="G132" s="615"/>
      <c r="H132" s="615"/>
    </row>
    <row r="133" spans="1:8" ht="24.95" customHeight="1" x14ac:dyDescent="0.2">
      <c r="A133" s="922">
        <v>5.3</v>
      </c>
      <c r="B133" s="919" t="s">
        <v>1959</v>
      </c>
      <c r="C133" s="867" t="s">
        <v>39</v>
      </c>
      <c r="D133" s="928">
        <v>23963</v>
      </c>
      <c r="E133" s="867" t="s">
        <v>61</v>
      </c>
      <c r="F133" s="915">
        <v>614799</v>
      </c>
      <c r="G133" s="615"/>
      <c r="H133" s="615"/>
    </row>
    <row r="134" spans="1:8" ht="24.95" customHeight="1" x14ac:dyDescent="0.2">
      <c r="A134" s="922">
        <v>5.4</v>
      </c>
      <c r="B134" s="919" t="s">
        <v>1960</v>
      </c>
      <c r="C134" s="867" t="s">
        <v>39</v>
      </c>
      <c r="D134" s="928">
        <v>1867</v>
      </c>
      <c r="E134" s="867" t="s">
        <v>73</v>
      </c>
      <c r="F134" s="915">
        <v>367595</v>
      </c>
      <c r="G134" s="615"/>
      <c r="H134" s="615"/>
    </row>
    <row r="135" spans="1:8" ht="24.95" customHeight="1" x14ac:dyDescent="0.2">
      <c r="A135" s="922">
        <v>5.5</v>
      </c>
      <c r="B135" s="919" t="s">
        <v>1961</v>
      </c>
      <c r="C135" s="867" t="s">
        <v>39</v>
      </c>
      <c r="D135" s="928">
        <v>103</v>
      </c>
      <c r="E135" s="867" t="s">
        <v>193</v>
      </c>
      <c r="F135" s="915">
        <v>491880</v>
      </c>
      <c r="G135" s="615"/>
      <c r="H135" s="615"/>
    </row>
    <row r="136" spans="1:8" ht="24.95" customHeight="1" x14ac:dyDescent="0.2">
      <c r="A136" s="922">
        <v>5.6</v>
      </c>
      <c r="B136" s="919" t="s">
        <v>1962</v>
      </c>
      <c r="C136" s="867" t="s">
        <v>39</v>
      </c>
      <c r="D136" s="928">
        <v>643278</v>
      </c>
      <c r="E136" s="867" t="s">
        <v>211</v>
      </c>
      <c r="F136" s="915">
        <v>625114</v>
      </c>
      <c r="G136" s="615"/>
      <c r="H136" s="615"/>
    </row>
    <row r="137" spans="1:8" ht="24.95" customHeight="1" x14ac:dyDescent="0.2">
      <c r="A137" s="922">
        <v>5.7</v>
      </c>
      <c r="B137" s="919" t="s">
        <v>1963</v>
      </c>
      <c r="C137" s="867" t="s">
        <v>39</v>
      </c>
      <c r="D137" s="928">
        <v>82175</v>
      </c>
      <c r="E137" s="867" t="s">
        <v>214</v>
      </c>
      <c r="F137" s="915">
        <v>2033819</v>
      </c>
      <c r="G137" s="615"/>
      <c r="H137" s="615"/>
    </row>
    <row r="138" spans="1:8" ht="24.95" customHeight="1" x14ac:dyDescent="0.2">
      <c r="A138" s="922">
        <v>5.8</v>
      </c>
      <c r="B138" s="919" t="s">
        <v>1964</v>
      </c>
      <c r="C138" s="867" t="s">
        <v>39</v>
      </c>
      <c r="D138" s="928">
        <v>171363</v>
      </c>
      <c r="E138" s="867" t="s">
        <v>826</v>
      </c>
      <c r="F138" s="915">
        <v>862354</v>
      </c>
      <c r="G138" s="615"/>
      <c r="H138" s="615"/>
    </row>
    <row r="139" spans="1:8" ht="24.95" customHeight="1" x14ac:dyDescent="0.2">
      <c r="A139" s="922">
        <v>5.9</v>
      </c>
      <c r="B139" s="919" t="s">
        <v>1811</v>
      </c>
      <c r="C139" s="867" t="s">
        <v>39</v>
      </c>
      <c r="D139" s="928">
        <v>23905</v>
      </c>
      <c r="E139" s="867" t="s">
        <v>213</v>
      </c>
      <c r="F139" s="915">
        <v>1779672</v>
      </c>
      <c r="G139" s="615"/>
      <c r="H139" s="615"/>
    </row>
    <row r="140" spans="1:8" ht="24.95" customHeight="1" x14ac:dyDescent="0.2">
      <c r="A140" s="921">
        <v>5.0999999999999996</v>
      </c>
      <c r="B140" s="919" t="s">
        <v>1812</v>
      </c>
      <c r="C140" s="867" t="s">
        <v>39</v>
      </c>
      <c r="D140" s="928">
        <v>7000</v>
      </c>
      <c r="E140" s="867" t="s">
        <v>213</v>
      </c>
      <c r="F140" s="915">
        <v>692081</v>
      </c>
      <c r="G140" s="615"/>
      <c r="H140" s="615"/>
    </row>
    <row r="141" spans="1:8" ht="24.95" customHeight="1" x14ac:dyDescent="0.2">
      <c r="A141" s="921">
        <v>5.2</v>
      </c>
      <c r="B141" s="919" t="s">
        <v>1813</v>
      </c>
      <c r="C141" s="867" t="s">
        <v>39</v>
      </c>
      <c r="D141" s="928">
        <v>1511</v>
      </c>
      <c r="E141" s="867" t="s">
        <v>195</v>
      </c>
      <c r="F141" s="915">
        <v>1195358</v>
      </c>
      <c r="G141" s="615"/>
      <c r="H141" s="615"/>
    </row>
    <row r="142" spans="1:8" ht="24.95" customHeight="1" x14ac:dyDescent="0.2">
      <c r="A142" s="873">
        <v>6</v>
      </c>
      <c r="B142" s="697" t="s">
        <v>215</v>
      </c>
      <c r="C142" s="873"/>
      <c r="D142" s="926"/>
      <c r="E142" s="873"/>
      <c r="F142" s="912">
        <f>SUM(F143:F161)</f>
        <v>12943422</v>
      </c>
      <c r="G142" s="615"/>
      <c r="H142" s="615"/>
    </row>
    <row r="143" spans="1:8" ht="24.95" customHeight="1" x14ac:dyDescent="0.2">
      <c r="A143" s="922">
        <v>6.1</v>
      </c>
      <c r="B143" s="919" t="s">
        <v>1965</v>
      </c>
      <c r="C143" s="867" t="s">
        <v>39</v>
      </c>
      <c r="D143" s="928">
        <v>166</v>
      </c>
      <c r="E143" s="867" t="s">
        <v>164</v>
      </c>
      <c r="F143" s="915">
        <v>809353</v>
      </c>
      <c r="G143" s="615"/>
      <c r="H143" s="615"/>
    </row>
    <row r="144" spans="1:8" ht="24.95" customHeight="1" x14ac:dyDescent="0.2">
      <c r="A144" s="922">
        <v>6.2</v>
      </c>
      <c r="B144" s="919" t="s">
        <v>1966</v>
      </c>
      <c r="C144" s="867" t="s">
        <v>39</v>
      </c>
      <c r="D144" s="928">
        <v>2</v>
      </c>
      <c r="E144" s="867" t="s">
        <v>194</v>
      </c>
      <c r="F144" s="915">
        <v>84012</v>
      </c>
      <c r="G144" s="615"/>
      <c r="H144" s="615"/>
    </row>
    <row r="145" spans="1:8" ht="24.95" customHeight="1" x14ac:dyDescent="0.2">
      <c r="A145" s="922">
        <v>6.3</v>
      </c>
      <c r="B145" s="919" t="s">
        <v>1967</v>
      </c>
      <c r="C145" s="867" t="s">
        <v>39</v>
      </c>
      <c r="D145" s="928">
        <v>3276</v>
      </c>
      <c r="E145" s="867" t="s">
        <v>213</v>
      </c>
      <c r="F145" s="915">
        <v>596547</v>
      </c>
      <c r="G145" s="615"/>
      <c r="H145" s="615"/>
    </row>
    <row r="146" spans="1:8" ht="24.95" customHeight="1" x14ac:dyDescent="0.2">
      <c r="A146" s="922">
        <v>6.4</v>
      </c>
      <c r="B146" s="919" t="s">
        <v>1968</v>
      </c>
      <c r="C146" s="867" t="s">
        <v>39</v>
      </c>
      <c r="D146" s="928">
        <v>152293</v>
      </c>
      <c r="E146" s="867" t="s">
        <v>213</v>
      </c>
      <c r="F146" s="915">
        <v>1585729</v>
      </c>
      <c r="G146" s="615"/>
      <c r="H146" s="615"/>
    </row>
    <row r="147" spans="1:8" ht="24.95" customHeight="1" x14ac:dyDescent="0.2">
      <c r="A147" s="922">
        <v>6.5</v>
      </c>
      <c r="B147" s="919" t="s">
        <v>1969</v>
      </c>
      <c r="C147" s="867" t="s">
        <v>39</v>
      </c>
      <c r="D147" s="928">
        <v>30215</v>
      </c>
      <c r="E147" s="867" t="s">
        <v>213</v>
      </c>
      <c r="F147" s="915">
        <v>362272</v>
      </c>
      <c r="G147" s="615"/>
      <c r="H147" s="615"/>
    </row>
    <row r="148" spans="1:8" ht="24.95" customHeight="1" x14ac:dyDescent="0.2">
      <c r="A148" s="922">
        <v>6.6</v>
      </c>
      <c r="B148" s="919" t="s">
        <v>1970</v>
      </c>
      <c r="C148" s="867" t="s">
        <v>39</v>
      </c>
      <c r="D148" s="928">
        <v>221</v>
      </c>
      <c r="E148" s="867" t="s">
        <v>216</v>
      </c>
      <c r="F148" s="915">
        <v>169026</v>
      </c>
      <c r="G148" s="615"/>
      <c r="H148" s="615"/>
    </row>
    <row r="149" spans="1:8" ht="24.95" customHeight="1" x14ac:dyDescent="0.2">
      <c r="A149" s="922">
        <v>6.7</v>
      </c>
      <c r="B149" s="919" t="s">
        <v>1971</v>
      </c>
      <c r="C149" s="867" t="s">
        <v>39</v>
      </c>
      <c r="D149" s="928">
        <v>1</v>
      </c>
      <c r="E149" s="867" t="s">
        <v>213</v>
      </c>
      <c r="F149" s="915">
        <v>33260</v>
      </c>
      <c r="G149" s="615"/>
      <c r="H149" s="615"/>
    </row>
    <row r="150" spans="1:8" ht="24.95" customHeight="1" x14ac:dyDescent="0.2">
      <c r="A150" s="922">
        <v>6.8</v>
      </c>
      <c r="B150" s="919" t="s">
        <v>1972</v>
      </c>
      <c r="C150" s="867" t="s">
        <v>39</v>
      </c>
      <c r="D150" s="928">
        <v>7258</v>
      </c>
      <c r="E150" s="867" t="s">
        <v>216</v>
      </c>
      <c r="F150" s="915">
        <v>420166</v>
      </c>
      <c r="G150" s="615"/>
      <c r="H150" s="615"/>
    </row>
    <row r="151" spans="1:8" ht="24.95" customHeight="1" x14ac:dyDescent="0.2">
      <c r="A151" s="922">
        <v>6.9</v>
      </c>
      <c r="B151" s="919" t="s">
        <v>1814</v>
      </c>
      <c r="C151" s="867" t="s">
        <v>39</v>
      </c>
      <c r="D151" s="928">
        <v>3480</v>
      </c>
      <c r="E151" s="867" t="s">
        <v>213</v>
      </c>
      <c r="F151" s="915">
        <v>53047</v>
      </c>
      <c r="G151" s="615"/>
      <c r="H151" s="615"/>
    </row>
    <row r="152" spans="1:8" ht="24.95" customHeight="1" x14ac:dyDescent="0.2">
      <c r="A152" s="921">
        <v>6.1</v>
      </c>
      <c r="B152" s="919" t="s">
        <v>1973</v>
      </c>
      <c r="C152" s="867" t="s">
        <v>39</v>
      </c>
      <c r="D152" s="928">
        <v>36374</v>
      </c>
      <c r="E152" s="867" t="s">
        <v>216</v>
      </c>
      <c r="F152" s="915">
        <v>475812</v>
      </c>
      <c r="G152" s="615"/>
      <c r="H152" s="615"/>
    </row>
    <row r="153" spans="1:8" ht="24.95" customHeight="1" x14ac:dyDescent="0.2">
      <c r="A153" s="918">
        <v>6.11</v>
      </c>
      <c r="B153" s="919" t="s">
        <v>1815</v>
      </c>
      <c r="C153" s="867" t="s">
        <v>39</v>
      </c>
      <c r="D153" s="928">
        <v>260</v>
      </c>
      <c r="E153" s="867" t="s">
        <v>213</v>
      </c>
      <c r="F153" s="915">
        <v>35700</v>
      </c>
      <c r="G153" s="615"/>
      <c r="H153" s="615"/>
    </row>
    <row r="154" spans="1:8" ht="24.95" customHeight="1" x14ac:dyDescent="0.2">
      <c r="A154" s="921">
        <v>6.12</v>
      </c>
      <c r="B154" s="919" t="s">
        <v>1974</v>
      </c>
      <c r="C154" s="867" t="s">
        <v>39</v>
      </c>
      <c r="D154" s="928">
        <v>27852</v>
      </c>
      <c r="E154" s="867" t="s">
        <v>216</v>
      </c>
      <c r="F154" s="915">
        <v>761703</v>
      </c>
      <c r="G154" s="615"/>
      <c r="H154" s="615"/>
    </row>
    <row r="155" spans="1:8" ht="24.95" customHeight="1" x14ac:dyDescent="0.2">
      <c r="A155" s="918">
        <v>6.13</v>
      </c>
      <c r="B155" s="919" t="s">
        <v>1975</v>
      </c>
      <c r="C155" s="867" t="s">
        <v>39</v>
      </c>
      <c r="D155" s="928">
        <v>4426</v>
      </c>
      <c r="E155" s="867" t="s">
        <v>213</v>
      </c>
      <c r="F155" s="915">
        <v>2462681</v>
      </c>
      <c r="G155" s="615"/>
      <c r="H155" s="615"/>
    </row>
    <row r="156" spans="1:8" ht="24.95" customHeight="1" x14ac:dyDescent="0.2">
      <c r="A156" s="921">
        <v>6.14</v>
      </c>
      <c r="B156" s="919" t="s">
        <v>1816</v>
      </c>
      <c r="C156" s="867" t="s">
        <v>39</v>
      </c>
      <c r="D156" s="928">
        <v>500</v>
      </c>
      <c r="E156" s="867" t="s">
        <v>213</v>
      </c>
      <c r="F156" s="915">
        <v>1394896</v>
      </c>
      <c r="G156" s="615"/>
      <c r="H156" s="615"/>
    </row>
    <row r="157" spans="1:8" ht="33" customHeight="1" x14ac:dyDescent="0.2">
      <c r="A157" s="918">
        <v>6.15</v>
      </c>
      <c r="B157" s="909" t="s">
        <v>1976</v>
      </c>
      <c r="C157" s="867" t="s">
        <v>39</v>
      </c>
      <c r="D157" s="928">
        <v>113463</v>
      </c>
      <c r="E157" s="867" t="s">
        <v>822</v>
      </c>
      <c r="F157" s="915">
        <v>1676631</v>
      </c>
      <c r="G157" s="615"/>
      <c r="H157" s="615"/>
    </row>
    <row r="158" spans="1:8" ht="31.5" customHeight="1" x14ac:dyDescent="0.2">
      <c r="A158" s="921">
        <v>6.16</v>
      </c>
      <c r="B158" s="919" t="s">
        <v>1977</v>
      </c>
      <c r="C158" s="867" t="s">
        <v>39</v>
      </c>
      <c r="D158" s="928">
        <v>14885</v>
      </c>
      <c r="E158" s="867" t="s">
        <v>61</v>
      </c>
      <c r="F158" s="915">
        <v>370548</v>
      </c>
      <c r="G158" s="615"/>
      <c r="H158" s="615"/>
    </row>
    <row r="159" spans="1:8" ht="27" customHeight="1" x14ac:dyDescent="0.2">
      <c r="A159" s="918">
        <v>6.17</v>
      </c>
      <c r="B159" s="919" t="s">
        <v>1978</v>
      </c>
      <c r="C159" s="867" t="s">
        <v>39</v>
      </c>
      <c r="D159" s="928">
        <v>840</v>
      </c>
      <c r="E159" s="867" t="s">
        <v>73</v>
      </c>
      <c r="F159" s="915">
        <v>638568</v>
      </c>
      <c r="G159" s="615"/>
      <c r="H159" s="615"/>
    </row>
    <row r="160" spans="1:8" ht="27" customHeight="1" x14ac:dyDescent="0.2">
      <c r="A160" s="921">
        <v>6.18</v>
      </c>
      <c r="B160" s="919" t="s">
        <v>1979</v>
      </c>
      <c r="C160" s="867" t="s">
        <v>39</v>
      </c>
      <c r="D160" s="928">
        <v>28</v>
      </c>
      <c r="E160" s="867" t="s">
        <v>193</v>
      </c>
      <c r="F160" s="915">
        <v>92523</v>
      </c>
      <c r="G160" s="615"/>
      <c r="H160" s="615"/>
    </row>
    <row r="161" spans="1:8" ht="27" customHeight="1" x14ac:dyDescent="0.2">
      <c r="A161" s="918">
        <v>6.19</v>
      </c>
      <c r="B161" s="919" t="s">
        <v>1980</v>
      </c>
      <c r="C161" s="867" t="s">
        <v>39</v>
      </c>
      <c r="D161" s="928">
        <v>875</v>
      </c>
      <c r="E161" s="867" t="s">
        <v>213</v>
      </c>
      <c r="F161" s="915">
        <v>920948</v>
      </c>
      <c r="G161" s="615"/>
      <c r="H161" s="615"/>
    </row>
    <row r="162" spans="1:8" ht="18.75" customHeight="1" x14ac:dyDescent="0.2">
      <c r="A162" s="873">
        <v>7</v>
      </c>
      <c r="B162" s="697" t="s">
        <v>1252</v>
      </c>
      <c r="C162" s="881"/>
      <c r="D162" s="930"/>
      <c r="E162" s="882"/>
      <c r="F162" s="912">
        <f>SUM(F163:F194)</f>
        <v>8976791</v>
      </c>
      <c r="G162" s="615"/>
      <c r="H162" s="615"/>
    </row>
    <row r="163" spans="1:8" ht="24.95" customHeight="1" x14ac:dyDescent="0.2">
      <c r="A163" s="918">
        <v>7.1</v>
      </c>
      <c r="B163" s="919" t="s">
        <v>1981</v>
      </c>
      <c r="C163" s="867" t="s">
        <v>39</v>
      </c>
      <c r="D163" s="933">
        <v>40</v>
      </c>
      <c r="E163" s="867" t="s">
        <v>164</v>
      </c>
      <c r="F163" s="915">
        <v>540604</v>
      </c>
      <c r="G163" s="615"/>
      <c r="H163" s="615"/>
    </row>
    <row r="164" spans="1:8" ht="24.95" customHeight="1" x14ac:dyDescent="0.2">
      <c r="A164" s="918">
        <v>7.2</v>
      </c>
      <c r="B164" s="919" t="s">
        <v>1982</v>
      </c>
      <c r="C164" s="867" t="s">
        <v>39</v>
      </c>
      <c r="D164" s="933">
        <v>3</v>
      </c>
      <c r="E164" s="867" t="s">
        <v>194</v>
      </c>
      <c r="F164" s="915">
        <v>82865</v>
      </c>
      <c r="G164" s="615"/>
      <c r="H164" s="615"/>
    </row>
    <row r="165" spans="1:8" ht="24.95" customHeight="1" x14ac:dyDescent="0.2">
      <c r="A165" s="918">
        <v>7.3</v>
      </c>
      <c r="B165" s="919" t="s">
        <v>1983</v>
      </c>
      <c r="C165" s="867" t="s">
        <v>39</v>
      </c>
      <c r="D165" s="933">
        <v>209115</v>
      </c>
      <c r="E165" s="867" t="s">
        <v>822</v>
      </c>
      <c r="F165" s="923">
        <v>1199981</v>
      </c>
      <c r="G165" s="615"/>
      <c r="H165" s="615"/>
    </row>
    <row r="166" spans="1:8" ht="24.95" customHeight="1" x14ac:dyDescent="0.2">
      <c r="A166" s="918">
        <v>7.4</v>
      </c>
      <c r="B166" s="991" t="s">
        <v>1984</v>
      </c>
      <c r="C166" s="867" t="s">
        <v>39</v>
      </c>
      <c r="D166" s="933">
        <v>36618</v>
      </c>
      <c r="E166" s="867" t="s">
        <v>48</v>
      </c>
      <c r="F166" s="923">
        <v>714183</v>
      </c>
      <c r="G166" s="615"/>
      <c r="H166" s="615"/>
    </row>
    <row r="167" spans="1:8" ht="24.95" customHeight="1" x14ac:dyDescent="0.2">
      <c r="A167" s="918">
        <v>7.5</v>
      </c>
      <c r="B167" s="991" t="s">
        <v>1985</v>
      </c>
      <c r="C167" s="867" t="s">
        <v>39</v>
      </c>
      <c r="D167" s="933">
        <v>59829</v>
      </c>
      <c r="E167" s="867" t="s">
        <v>48</v>
      </c>
      <c r="F167" s="923">
        <v>446682</v>
      </c>
      <c r="G167" s="615"/>
      <c r="H167" s="615"/>
    </row>
    <row r="168" spans="1:8" ht="24.95" customHeight="1" x14ac:dyDescent="0.2">
      <c r="A168" s="918">
        <v>7.6</v>
      </c>
      <c r="B168" s="991" t="s">
        <v>1986</v>
      </c>
      <c r="C168" s="867" t="s">
        <v>39</v>
      </c>
      <c r="D168" s="933">
        <v>484</v>
      </c>
      <c r="E168" s="867" t="s">
        <v>48</v>
      </c>
      <c r="F168" s="923">
        <v>60660</v>
      </c>
      <c r="G168" s="615"/>
      <c r="H168" s="615"/>
    </row>
    <row r="169" spans="1:8" ht="24.95" customHeight="1" x14ac:dyDescent="0.2">
      <c r="A169" s="918">
        <v>7.7</v>
      </c>
      <c r="B169" s="991" t="s">
        <v>1987</v>
      </c>
      <c r="C169" s="867" t="s">
        <v>39</v>
      </c>
      <c r="D169" s="933">
        <v>37442</v>
      </c>
      <c r="E169" s="867" t="s">
        <v>48</v>
      </c>
      <c r="F169" s="923">
        <v>741789</v>
      </c>
      <c r="G169" s="615"/>
      <c r="H169" s="615"/>
    </row>
    <row r="170" spans="1:8" ht="24.95" customHeight="1" x14ac:dyDescent="0.2">
      <c r="A170" s="918">
        <v>7.8</v>
      </c>
      <c r="B170" s="919" t="s">
        <v>1988</v>
      </c>
      <c r="C170" s="867" t="s">
        <v>39</v>
      </c>
      <c r="D170" s="933">
        <v>39383</v>
      </c>
      <c r="E170" s="867" t="s">
        <v>48</v>
      </c>
      <c r="F170" s="923">
        <v>338051</v>
      </c>
      <c r="G170" s="615"/>
      <c r="H170" s="615"/>
    </row>
    <row r="171" spans="1:8" ht="24.95" customHeight="1" x14ac:dyDescent="0.2">
      <c r="A171" s="918">
        <v>7.9</v>
      </c>
      <c r="B171" s="991" t="s">
        <v>1989</v>
      </c>
      <c r="C171" s="867" t="s">
        <v>39</v>
      </c>
      <c r="D171" s="933">
        <v>776</v>
      </c>
      <c r="E171" s="867" t="s">
        <v>48</v>
      </c>
      <c r="F171" s="923">
        <v>231823</v>
      </c>
      <c r="G171" s="615"/>
      <c r="H171" s="615"/>
    </row>
    <row r="172" spans="1:8" ht="24.95" customHeight="1" x14ac:dyDescent="0.2">
      <c r="A172" s="921">
        <v>7.1</v>
      </c>
      <c r="B172" s="991" t="s">
        <v>1990</v>
      </c>
      <c r="C172" s="867" t="s">
        <v>39</v>
      </c>
      <c r="D172" s="933">
        <v>129</v>
      </c>
      <c r="E172" s="867" t="s">
        <v>48</v>
      </c>
      <c r="F172" s="923">
        <v>58987</v>
      </c>
      <c r="G172" s="615"/>
      <c r="H172" s="615"/>
    </row>
    <row r="173" spans="1:8" ht="24.95" customHeight="1" x14ac:dyDescent="0.2">
      <c r="A173" s="918">
        <v>7.11</v>
      </c>
      <c r="B173" s="991" t="s">
        <v>1991</v>
      </c>
      <c r="C173" s="867" t="s">
        <v>39</v>
      </c>
      <c r="D173" s="933">
        <v>34070</v>
      </c>
      <c r="E173" s="867" t="s">
        <v>48</v>
      </c>
      <c r="F173" s="923">
        <v>851412</v>
      </c>
      <c r="G173" s="615"/>
      <c r="H173" s="615"/>
    </row>
    <row r="174" spans="1:8" ht="24.95" customHeight="1" x14ac:dyDescent="0.2">
      <c r="A174" s="921">
        <v>7.12</v>
      </c>
      <c r="B174" s="919" t="s">
        <v>1992</v>
      </c>
      <c r="C174" s="867" t="s">
        <v>39</v>
      </c>
      <c r="D174" s="933">
        <v>28639</v>
      </c>
      <c r="E174" s="867" t="s">
        <v>48</v>
      </c>
      <c r="F174" s="923">
        <v>301438</v>
      </c>
      <c r="G174" s="615"/>
      <c r="H174" s="615"/>
    </row>
    <row r="175" spans="1:8" ht="24.95" customHeight="1" x14ac:dyDescent="0.2">
      <c r="A175" s="918">
        <v>7.13</v>
      </c>
      <c r="B175" s="909" t="s">
        <v>1817</v>
      </c>
      <c r="C175" s="867" t="s">
        <v>39</v>
      </c>
      <c r="D175" s="933">
        <v>1021</v>
      </c>
      <c r="E175" s="867" t="s">
        <v>48</v>
      </c>
      <c r="F175" s="923">
        <v>102592</v>
      </c>
      <c r="G175" s="615"/>
      <c r="H175" s="615"/>
    </row>
    <row r="176" spans="1:8" ht="24.95" customHeight="1" x14ac:dyDescent="0.2">
      <c r="A176" s="921">
        <v>7.14</v>
      </c>
      <c r="B176" s="919" t="s">
        <v>1993</v>
      </c>
      <c r="C176" s="867" t="s">
        <v>39</v>
      </c>
      <c r="D176" s="933">
        <v>273</v>
      </c>
      <c r="E176" s="867" t="s">
        <v>822</v>
      </c>
      <c r="F176" s="923">
        <v>68139</v>
      </c>
      <c r="G176" s="615"/>
      <c r="H176" s="615"/>
    </row>
    <row r="177" spans="1:8" ht="24.95" customHeight="1" x14ac:dyDescent="0.2">
      <c r="A177" s="918">
        <v>7.15</v>
      </c>
      <c r="B177" s="909" t="s">
        <v>1994</v>
      </c>
      <c r="C177" s="867" t="s">
        <v>39</v>
      </c>
      <c r="D177" s="933">
        <v>34247</v>
      </c>
      <c r="E177" s="867" t="s">
        <v>216</v>
      </c>
      <c r="F177" s="915">
        <v>1763114</v>
      </c>
      <c r="G177" s="615"/>
      <c r="H177" s="615"/>
    </row>
    <row r="178" spans="1:8" ht="24.95" customHeight="1" x14ac:dyDescent="0.2">
      <c r="A178" s="921">
        <v>7.16</v>
      </c>
      <c r="B178" s="919" t="s">
        <v>1995</v>
      </c>
      <c r="C178" s="867" t="s">
        <v>39</v>
      </c>
      <c r="D178" s="933">
        <v>947</v>
      </c>
      <c r="E178" s="867" t="s">
        <v>73</v>
      </c>
      <c r="F178" s="923">
        <v>130372</v>
      </c>
      <c r="G178" s="615"/>
      <c r="H178" s="615"/>
    </row>
    <row r="179" spans="1:8" ht="24.95" customHeight="1" x14ac:dyDescent="0.2">
      <c r="A179" s="918">
        <v>7.17</v>
      </c>
      <c r="B179" s="919" t="s">
        <v>1996</v>
      </c>
      <c r="C179" s="867" t="s">
        <v>39</v>
      </c>
      <c r="D179" s="933">
        <v>21147</v>
      </c>
      <c r="E179" s="867" t="s">
        <v>61</v>
      </c>
      <c r="F179" s="923">
        <v>114611</v>
      </c>
      <c r="G179" s="615"/>
      <c r="H179" s="615"/>
    </row>
    <row r="180" spans="1:8" ht="24.95" customHeight="1" x14ac:dyDescent="0.2">
      <c r="A180" s="921">
        <v>7.1800000000000104</v>
      </c>
      <c r="B180" s="919" t="s">
        <v>1997</v>
      </c>
      <c r="C180" s="867" t="s">
        <v>39</v>
      </c>
      <c r="D180" s="933">
        <v>88</v>
      </c>
      <c r="E180" s="867" t="s">
        <v>193</v>
      </c>
      <c r="F180" s="923">
        <v>117200</v>
      </c>
      <c r="G180" s="615"/>
      <c r="H180" s="615"/>
    </row>
    <row r="181" spans="1:8" ht="24.95" customHeight="1" x14ac:dyDescent="0.2">
      <c r="A181" s="918">
        <v>7.1900000000000102</v>
      </c>
      <c r="B181" s="919" t="s">
        <v>1998</v>
      </c>
      <c r="C181" s="867" t="s">
        <v>39</v>
      </c>
      <c r="D181" s="933">
        <v>56700</v>
      </c>
      <c r="E181" s="867" t="s">
        <v>48</v>
      </c>
      <c r="F181" s="923">
        <v>37049</v>
      </c>
      <c r="G181" s="615"/>
      <c r="H181" s="615"/>
    </row>
    <row r="182" spans="1:8" ht="24.95" customHeight="1" x14ac:dyDescent="0.2">
      <c r="A182" s="921">
        <v>7.2000000000000099</v>
      </c>
      <c r="B182" s="919" t="s">
        <v>1818</v>
      </c>
      <c r="C182" s="867" t="s">
        <v>39</v>
      </c>
      <c r="D182" s="933">
        <v>100</v>
      </c>
      <c r="E182" s="867" t="s">
        <v>48</v>
      </c>
      <c r="F182" s="923">
        <v>7060</v>
      </c>
      <c r="G182" s="615"/>
      <c r="H182" s="615"/>
    </row>
    <row r="183" spans="1:8" ht="27.75" customHeight="1" x14ac:dyDescent="0.2">
      <c r="A183" s="918">
        <v>7.2100000000000097</v>
      </c>
      <c r="B183" s="909" t="s">
        <v>2351</v>
      </c>
      <c r="C183" s="867" t="s">
        <v>39</v>
      </c>
      <c r="D183" s="933">
        <v>1440</v>
      </c>
      <c r="E183" s="867" t="s">
        <v>48</v>
      </c>
      <c r="F183" s="923">
        <v>104020</v>
      </c>
      <c r="G183" s="615"/>
      <c r="H183" s="615"/>
    </row>
    <row r="184" spans="1:8" ht="24.95" customHeight="1" x14ac:dyDescent="0.2">
      <c r="A184" s="921">
        <v>7.2200000000000104</v>
      </c>
      <c r="B184" s="909" t="s">
        <v>1819</v>
      </c>
      <c r="C184" s="867" t="s">
        <v>39</v>
      </c>
      <c r="D184" s="933">
        <v>129</v>
      </c>
      <c r="E184" s="867" t="s">
        <v>48</v>
      </c>
      <c r="F184" s="923">
        <v>50610</v>
      </c>
      <c r="G184" s="615"/>
      <c r="H184" s="615"/>
    </row>
    <row r="185" spans="1:8" ht="24.95" customHeight="1" x14ac:dyDescent="0.2">
      <c r="A185" s="918">
        <v>7.2300000000000102</v>
      </c>
      <c r="B185" s="909" t="s">
        <v>1820</v>
      </c>
      <c r="C185" s="867" t="s">
        <v>39</v>
      </c>
      <c r="D185" s="933">
        <v>120</v>
      </c>
      <c r="E185" s="867" t="s">
        <v>48</v>
      </c>
      <c r="F185" s="923">
        <v>7050</v>
      </c>
      <c r="G185" s="615"/>
      <c r="H185" s="615"/>
    </row>
    <row r="186" spans="1:8" ht="24.95" customHeight="1" x14ac:dyDescent="0.2">
      <c r="A186" s="921">
        <v>7.24000000000001</v>
      </c>
      <c r="B186" s="909" t="s">
        <v>1821</v>
      </c>
      <c r="C186" s="867" t="s">
        <v>39</v>
      </c>
      <c r="D186" s="933">
        <v>100</v>
      </c>
      <c r="E186" s="867" t="s">
        <v>48</v>
      </c>
      <c r="F186" s="923">
        <v>7155</v>
      </c>
      <c r="G186" s="615"/>
      <c r="H186" s="615"/>
    </row>
    <row r="187" spans="1:8" ht="24.95" customHeight="1" x14ac:dyDescent="0.2">
      <c r="A187" s="918">
        <v>7.2500000000000098</v>
      </c>
      <c r="B187" s="919" t="s">
        <v>1822</v>
      </c>
      <c r="C187" s="867" t="s">
        <v>39</v>
      </c>
      <c r="D187" s="933">
        <v>30</v>
      </c>
      <c r="E187" s="867" t="s">
        <v>48</v>
      </c>
      <c r="F187" s="923">
        <v>8830</v>
      </c>
      <c r="G187" s="615"/>
      <c r="H187" s="615"/>
    </row>
    <row r="188" spans="1:8" ht="24.95" customHeight="1" x14ac:dyDescent="0.2">
      <c r="A188" s="921">
        <v>7.2600000000000096</v>
      </c>
      <c r="B188" s="909" t="s">
        <v>1823</v>
      </c>
      <c r="C188" s="867" t="s">
        <v>39</v>
      </c>
      <c r="D188" s="933">
        <v>30</v>
      </c>
      <c r="E188" s="867" t="s">
        <v>48</v>
      </c>
      <c r="F188" s="923">
        <v>6761</v>
      </c>
      <c r="G188" s="615"/>
      <c r="H188" s="615"/>
    </row>
    <row r="189" spans="1:8" ht="24.95" customHeight="1" x14ac:dyDescent="0.2">
      <c r="A189" s="918">
        <v>7.2700000000000102</v>
      </c>
      <c r="B189" s="909" t="s">
        <v>1824</v>
      </c>
      <c r="C189" s="867" t="s">
        <v>39</v>
      </c>
      <c r="D189" s="933">
        <v>30</v>
      </c>
      <c r="E189" s="867" t="s">
        <v>48</v>
      </c>
      <c r="F189" s="923">
        <v>9435</v>
      </c>
      <c r="G189" s="615"/>
      <c r="H189" s="615"/>
    </row>
    <row r="190" spans="1:8" ht="24.95" customHeight="1" x14ac:dyDescent="0.2">
      <c r="A190" s="921">
        <v>7.28000000000001</v>
      </c>
      <c r="B190" s="909" t="s">
        <v>1825</v>
      </c>
      <c r="C190" s="867" t="s">
        <v>39</v>
      </c>
      <c r="D190" s="933">
        <v>80</v>
      </c>
      <c r="E190" s="867" t="s">
        <v>48</v>
      </c>
      <c r="F190" s="923">
        <v>8436</v>
      </c>
      <c r="G190" s="615"/>
      <c r="H190" s="615"/>
    </row>
    <row r="191" spans="1:8" ht="24.95" customHeight="1" x14ac:dyDescent="0.2">
      <c r="A191" s="918">
        <v>7.2900000000000098</v>
      </c>
      <c r="B191" s="909" t="s">
        <v>1826</v>
      </c>
      <c r="C191" s="867" t="s">
        <v>39</v>
      </c>
      <c r="D191" s="933">
        <v>20</v>
      </c>
      <c r="E191" s="867" t="s">
        <v>48</v>
      </c>
      <c r="F191" s="923">
        <v>6318</v>
      </c>
      <c r="G191" s="615"/>
      <c r="H191" s="615"/>
    </row>
    <row r="192" spans="1:8" ht="24.95" customHeight="1" x14ac:dyDescent="0.2">
      <c r="A192" s="921">
        <v>7.3000000000000096</v>
      </c>
      <c r="B192" s="919" t="s">
        <v>1827</v>
      </c>
      <c r="C192" s="867" t="s">
        <v>39</v>
      </c>
      <c r="D192" s="933">
        <v>120</v>
      </c>
      <c r="E192" s="867" t="s">
        <v>48</v>
      </c>
      <c r="F192" s="923">
        <v>9434</v>
      </c>
      <c r="G192" s="615"/>
      <c r="H192" s="615"/>
    </row>
    <row r="193" spans="1:8" ht="24.95" customHeight="1" x14ac:dyDescent="0.2">
      <c r="A193" s="918">
        <v>7.3100000000000103</v>
      </c>
      <c r="B193" s="909" t="s">
        <v>1828</v>
      </c>
      <c r="C193" s="867" t="s">
        <v>39</v>
      </c>
      <c r="D193" s="933">
        <v>81</v>
      </c>
      <c r="E193" s="867" t="s">
        <v>48</v>
      </c>
      <c r="F193" s="923">
        <v>641067</v>
      </c>
      <c r="G193" s="615"/>
      <c r="H193" s="615"/>
    </row>
    <row r="194" spans="1:8" ht="24.95" customHeight="1" x14ac:dyDescent="0.2">
      <c r="A194" s="921">
        <v>7.3200000000000101</v>
      </c>
      <c r="B194" s="909" t="s">
        <v>1829</v>
      </c>
      <c r="C194" s="867" t="s">
        <v>39</v>
      </c>
      <c r="D194" s="933">
        <v>151</v>
      </c>
      <c r="E194" s="867" t="s">
        <v>48</v>
      </c>
      <c r="F194" s="923">
        <v>209063</v>
      </c>
      <c r="G194" s="615"/>
      <c r="H194" s="615"/>
    </row>
    <row r="195" spans="1:8" ht="24.95" customHeight="1" x14ac:dyDescent="0.2">
      <c r="A195" s="877">
        <v>8</v>
      </c>
      <c r="B195" s="878" t="s">
        <v>1253</v>
      </c>
      <c r="C195" s="875"/>
      <c r="D195" s="929"/>
      <c r="E195" s="876"/>
      <c r="F195" s="884">
        <f>SUM(F196:F208)</f>
        <v>1906688</v>
      </c>
      <c r="G195" s="615"/>
      <c r="H195" s="615"/>
    </row>
    <row r="196" spans="1:8" ht="24.95" customHeight="1" x14ac:dyDescent="0.2">
      <c r="A196" s="918">
        <v>8.1</v>
      </c>
      <c r="B196" s="919" t="s">
        <v>1830</v>
      </c>
      <c r="C196" s="867" t="s">
        <v>39</v>
      </c>
      <c r="D196" s="928">
        <v>19</v>
      </c>
      <c r="E196" s="867" t="s">
        <v>195</v>
      </c>
      <c r="F196" s="924">
        <v>85895</v>
      </c>
      <c r="G196" s="615"/>
      <c r="H196" s="615"/>
    </row>
    <row r="197" spans="1:8" ht="24.95" customHeight="1" x14ac:dyDescent="0.2">
      <c r="A197" s="922">
        <v>8.1999999999999993</v>
      </c>
      <c r="B197" s="909" t="s">
        <v>1831</v>
      </c>
      <c r="C197" s="867" t="s">
        <v>39</v>
      </c>
      <c r="D197" s="928">
        <v>15</v>
      </c>
      <c r="E197" s="867" t="s">
        <v>690</v>
      </c>
      <c r="F197" s="924">
        <v>31048</v>
      </c>
      <c r="G197" s="615"/>
      <c r="H197" s="615"/>
    </row>
    <row r="198" spans="1:8" ht="24.95" customHeight="1" x14ac:dyDescent="0.2">
      <c r="A198" s="918">
        <v>8.3000000000000007</v>
      </c>
      <c r="B198" s="919" t="s">
        <v>1832</v>
      </c>
      <c r="C198" s="867" t="s">
        <v>39</v>
      </c>
      <c r="D198" s="928">
        <v>19</v>
      </c>
      <c r="E198" s="867" t="s">
        <v>195</v>
      </c>
      <c r="F198" s="924">
        <v>132564</v>
      </c>
      <c r="G198" s="615"/>
      <c r="H198" s="615"/>
    </row>
    <row r="199" spans="1:8" ht="24.95" customHeight="1" x14ac:dyDescent="0.2">
      <c r="A199" s="922">
        <v>8.4</v>
      </c>
      <c r="B199" s="919" t="s">
        <v>1833</v>
      </c>
      <c r="C199" s="867" t="s">
        <v>39</v>
      </c>
      <c r="D199" s="928">
        <v>75</v>
      </c>
      <c r="E199" s="867" t="s">
        <v>220</v>
      </c>
      <c r="F199" s="924">
        <v>44809</v>
      </c>
      <c r="G199" s="615"/>
      <c r="H199" s="615"/>
    </row>
    <row r="200" spans="1:8" ht="24.95" customHeight="1" x14ac:dyDescent="0.2">
      <c r="A200" s="918">
        <v>8.5</v>
      </c>
      <c r="B200" s="919" t="s">
        <v>1834</v>
      </c>
      <c r="C200" s="867" t="s">
        <v>39</v>
      </c>
      <c r="D200" s="928">
        <v>8</v>
      </c>
      <c r="E200" s="867" t="s">
        <v>1835</v>
      </c>
      <c r="F200" s="924">
        <v>119653</v>
      </c>
      <c r="G200" s="615"/>
      <c r="H200" s="615"/>
    </row>
    <row r="201" spans="1:8" ht="24.95" customHeight="1" x14ac:dyDescent="0.2">
      <c r="A201" s="922">
        <v>8.6</v>
      </c>
      <c r="B201" s="909" t="s">
        <v>1836</v>
      </c>
      <c r="C201" s="867" t="s">
        <v>39</v>
      </c>
      <c r="D201" s="928">
        <v>7510</v>
      </c>
      <c r="E201" s="867" t="s">
        <v>200</v>
      </c>
      <c r="F201" s="924">
        <v>215454</v>
      </c>
      <c r="G201" s="615"/>
      <c r="H201" s="615"/>
    </row>
    <row r="202" spans="1:8" ht="24.95" customHeight="1" x14ac:dyDescent="0.2">
      <c r="A202" s="918">
        <v>8.6999999999999993</v>
      </c>
      <c r="B202" s="919" t="s">
        <v>1837</v>
      </c>
      <c r="C202" s="867" t="s">
        <v>39</v>
      </c>
      <c r="D202" s="864">
        <v>12353</v>
      </c>
      <c r="E202" s="867" t="s">
        <v>200</v>
      </c>
      <c r="F202" s="924">
        <v>139289</v>
      </c>
      <c r="G202" s="615"/>
      <c r="H202" s="615"/>
    </row>
    <row r="203" spans="1:8" ht="24.95" customHeight="1" x14ac:dyDescent="0.2">
      <c r="A203" s="922">
        <v>8.8000000000000007</v>
      </c>
      <c r="B203" s="919" t="s">
        <v>1838</v>
      </c>
      <c r="C203" s="867" t="s">
        <v>39</v>
      </c>
      <c r="D203" s="928">
        <v>24</v>
      </c>
      <c r="E203" s="867" t="s">
        <v>248</v>
      </c>
      <c r="F203" s="924">
        <v>139929</v>
      </c>
      <c r="G203" s="615"/>
      <c r="H203" s="615"/>
    </row>
    <row r="204" spans="1:8" ht="25.5" customHeight="1" x14ac:dyDescent="0.2">
      <c r="A204" s="918">
        <v>8.9</v>
      </c>
      <c r="B204" s="919" t="s">
        <v>1839</v>
      </c>
      <c r="C204" s="867" t="s">
        <v>39</v>
      </c>
      <c r="D204" s="928">
        <v>36</v>
      </c>
      <c r="E204" s="867" t="s">
        <v>218</v>
      </c>
      <c r="F204" s="924">
        <v>29772</v>
      </c>
      <c r="G204" s="615"/>
      <c r="H204" s="615"/>
    </row>
    <row r="205" spans="1:8" ht="24.95" customHeight="1" x14ac:dyDescent="0.2">
      <c r="A205" s="921">
        <v>8.1</v>
      </c>
      <c r="B205" s="919" t="s">
        <v>1840</v>
      </c>
      <c r="C205" s="867" t="s">
        <v>39</v>
      </c>
      <c r="D205" s="928">
        <v>590</v>
      </c>
      <c r="E205" s="867" t="s">
        <v>48</v>
      </c>
      <c r="F205" s="924">
        <v>62596</v>
      </c>
      <c r="G205" s="615"/>
      <c r="H205" s="615"/>
    </row>
    <row r="206" spans="1:8" ht="24.95" customHeight="1" x14ac:dyDescent="0.2">
      <c r="A206" s="918">
        <v>8.11</v>
      </c>
      <c r="B206" s="919" t="s">
        <v>1841</v>
      </c>
      <c r="C206" s="867" t="s">
        <v>39</v>
      </c>
      <c r="D206" s="928">
        <v>32</v>
      </c>
      <c r="E206" s="867" t="s">
        <v>218</v>
      </c>
      <c r="F206" s="924">
        <v>115773</v>
      </c>
      <c r="G206" s="615"/>
      <c r="H206" s="615"/>
    </row>
    <row r="207" spans="1:8" ht="24.95" customHeight="1" x14ac:dyDescent="0.2">
      <c r="A207" s="921">
        <v>8.1199999999999992</v>
      </c>
      <c r="B207" s="919" t="s">
        <v>1842</v>
      </c>
      <c r="C207" s="867" t="s">
        <v>39</v>
      </c>
      <c r="D207" s="928">
        <v>121</v>
      </c>
      <c r="E207" s="867" t="s">
        <v>218</v>
      </c>
      <c r="F207" s="924">
        <v>451841</v>
      </c>
      <c r="G207" s="615"/>
      <c r="H207" s="615"/>
    </row>
    <row r="208" spans="1:8" ht="24.95" customHeight="1" x14ac:dyDescent="0.2">
      <c r="A208" s="918">
        <v>8.1300000000000008</v>
      </c>
      <c r="B208" s="909" t="s">
        <v>1843</v>
      </c>
      <c r="C208" s="867" t="s">
        <v>39</v>
      </c>
      <c r="D208" s="928">
        <v>14</v>
      </c>
      <c r="E208" s="867" t="s">
        <v>1835</v>
      </c>
      <c r="F208" s="924">
        <v>338065</v>
      </c>
      <c r="G208" s="615"/>
      <c r="H208" s="615"/>
    </row>
    <row r="209" spans="1:8" ht="21" customHeight="1" x14ac:dyDescent="0.2">
      <c r="A209" s="877">
        <v>9</v>
      </c>
      <c r="B209" s="878" t="s">
        <v>1844</v>
      </c>
      <c r="C209" s="875"/>
      <c r="D209" s="929"/>
      <c r="E209" s="876"/>
      <c r="F209" s="893">
        <f>SUM(F210:F218)</f>
        <v>4769643</v>
      </c>
      <c r="G209" s="615"/>
      <c r="H209" s="615"/>
    </row>
    <row r="210" spans="1:8" ht="24.95" customHeight="1" x14ac:dyDescent="0.2">
      <c r="A210" s="922">
        <v>9.1</v>
      </c>
      <c r="B210" s="909" t="s">
        <v>1906</v>
      </c>
      <c r="C210" s="867" t="s">
        <v>39</v>
      </c>
      <c r="D210" s="928">
        <v>30</v>
      </c>
      <c r="E210" s="867" t="s">
        <v>200</v>
      </c>
      <c r="F210" s="924">
        <v>170541</v>
      </c>
      <c r="G210" s="615"/>
      <c r="H210" s="615"/>
    </row>
    <row r="211" spans="1:8" ht="24.95" customHeight="1" x14ac:dyDescent="0.2">
      <c r="A211" s="922">
        <v>9.1999999999999993</v>
      </c>
      <c r="B211" s="909" t="s">
        <v>1845</v>
      </c>
      <c r="C211" s="867" t="s">
        <v>39</v>
      </c>
      <c r="D211" s="928">
        <v>7591</v>
      </c>
      <c r="E211" s="867" t="s">
        <v>200</v>
      </c>
      <c r="F211" s="924">
        <v>43826</v>
      </c>
      <c r="G211" s="615"/>
      <c r="H211" s="615"/>
    </row>
    <row r="212" spans="1:8" ht="24.95" customHeight="1" x14ac:dyDescent="0.2">
      <c r="A212" s="922">
        <v>9.3000000000000007</v>
      </c>
      <c r="B212" s="909" t="s">
        <v>1846</v>
      </c>
      <c r="C212" s="867" t="s">
        <v>39</v>
      </c>
      <c r="D212" s="928">
        <v>1141</v>
      </c>
      <c r="E212" s="867" t="s">
        <v>200</v>
      </c>
      <c r="F212" s="924">
        <v>100630</v>
      </c>
      <c r="G212" s="615"/>
      <c r="H212" s="615"/>
    </row>
    <row r="213" spans="1:8" ht="24.95" customHeight="1" x14ac:dyDescent="0.2">
      <c r="A213" s="922">
        <v>9.4</v>
      </c>
      <c r="B213" s="909" t="s">
        <v>1847</v>
      </c>
      <c r="C213" s="867" t="s">
        <v>39</v>
      </c>
      <c r="D213" s="928">
        <v>342</v>
      </c>
      <c r="E213" s="867" t="s">
        <v>224</v>
      </c>
      <c r="F213" s="924">
        <v>59000</v>
      </c>
      <c r="G213" s="615"/>
      <c r="H213" s="615"/>
    </row>
    <row r="214" spans="1:8" ht="24.95" customHeight="1" x14ac:dyDescent="0.2">
      <c r="A214" s="922">
        <v>9.5</v>
      </c>
      <c r="B214" s="909" t="s">
        <v>1848</v>
      </c>
      <c r="C214" s="867" t="s">
        <v>39</v>
      </c>
      <c r="D214" s="928">
        <v>492</v>
      </c>
      <c r="E214" s="867" t="s">
        <v>224</v>
      </c>
      <c r="F214" s="924">
        <v>184349</v>
      </c>
      <c r="G214" s="615"/>
      <c r="H214" s="615"/>
    </row>
    <row r="215" spans="1:8" ht="24.95" customHeight="1" x14ac:dyDescent="0.2">
      <c r="A215" s="922">
        <v>9.6</v>
      </c>
      <c r="B215" s="909" t="s">
        <v>1849</v>
      </c>
      <c r="C215" s="867" t="s">
        <v>39</v>
      </c>
      <c r="D215" s="928">
        <v>22</v>
      </c>
      <c r="E215" s="867" t="s">
        <v>164</v>
      </c>
      <c r="F215" s="925">
        <v>113883</v>
      </c>
      <c r="G215" s="615"/>
      <c r="H215" s="615"/>
    </row>
    <row r="216" spans="1:8" ht="24.95" customHeight="1" x14ac:dyDescent="0.2">
      <c r="A216" s="922">
        <v>9.6999999999999993</v>
      </c>
      <c r="B216" s="909" t="s">
        <v>1850</v>
      </c>
      <c r="C216" s="867" t="s">
        <v>39</v>
      </c>
      <c r="D216" s="928">
        <v>150</v>
      </c>
      <c r="E216" s="867" t="s">
        <v>48</v>
      </c>
      <c r="F216" s="915">
        <v>28000</v>
      </c>
      <c r="G216" s="615"/>
      <c r="H216" s="615"/>
    </row>
    <row r="217" spans="1:8" ht="24.95" customHeight="1" x14ac:dyDescent="0.2">
      <c r="A217" s="922">
        <v>9.8000000000000007</v>
      </c>
      <c r="B217" s="909" t="s">
        <v>1851</v>
      </c>
      <c r="C217" s="867" t="s">
        <v>39</v>
      </c>
      <c r="D217" s="928">
        <v>6999</v>
      </c>
      <c r="E217" s="867" t="s">
        <v>200</v>
      </c>
      <c r="F217" s="915">
        <v>1912394</v>
      </c>
      <c r="G217" s="615"/>
      <c r="H217" s="615"/>
    </row>
    <row r="218" spans="1:8" ht="24.95" customHeight="1" x14ac:dyDescent="0.2">
      <c r="A218" s="922">
        <v>9.9</v>
      </c>
      <c r="B218" s="909" t="s">
        <v>1852</v>
      </c>
      <c r="C218" s="867" t="s">
        <v>39</v>
      </c>
      <c r="D218" s="928">
        <v>3425</v>
      </c>
      <c r="E218" s="867" t="s">
        <v>200</v>
      </c>
      <c r="F218" s="915">
        <v>2157020</v>
      </c>
      <c r="G218" s="615"/>
      <c r="H218" s="615"/>
    </row>
    <row r="219" spans="1:8" ht="19.5" customHeight="1" x14ac:dyDescent="0.2">
      <c r="A219" s="877">
        <v>10</v>
      </c>
      <c r="B219" s="878" t="s">
        <v>1853</v>
      </c>
      <c r="C219" s="874"/>
      <c r="D219" s="927"/>
      <c r="E219" s="874"/>
      <c r="F219" s="913">
        <f>SUM(F220:F221)</f>
        <v>127963</v>
      </c>
      <c r="G219" s="615"/>
      <c r="H219" s="615"/>
    </row>
    <row r="220" spans="1:8" ht="24.95" customHeight="1" x14ac:dyDescent="0.2">
      <c r="A220" s="922">
        <v>10.1</v>
      </c>
      <c r="B220" s="909" t="s">
        <v>1854</v>
      </c>
      <c r="C220" s="867" t="s">
        <v>39</v>
      </c>
      <c r="D220" s="928">
        <v>6</v>
      </c>
      <c r="E220" s="867" t="s">
        <v>164</v>
      </c>
      <c r="F220" s="915">
        <v>36585</v>
      </c>
      <c r="G220" s="615"/>
      <c r="H220" s="615"/>
    </row>
    <row r="221" spans="1:8" ht="24.95" customHeight="1" x14ac:dyDescent="0.2">
      <c r="A221" s="922">
        <v>10.199999999999999</v>
      </c>
      <c r="B221" s="909" t="s">
        <v>1855</v>
      </c>
      <c r="C221" s="867" t="s">
        <v>39</v>
      </c>
      <c r="D221" s="928">
        <v>200</v>
      </c>
      <c r="E221" s="867" t="s">
        <v>200</v>
      </c>
      <c r="F221" s="915">
        <v>91378</v>
      </c>
      <c r="G221" s="615"/>
      <c r="H221" s="615"/>
    </row>
    <row r="222" spans="1:8" ht="24.95" customHeight="1" x14ac:dyDescent="0.2">
      <c r="A222" s="877">
        <v>11</v>
      </c>
      <c r="B222" s="878" t="s">
        <v>1257</v>
      </c>
      <c r="C222" s="879"/>
      <c r="D222" s="931"/>
      <c r="E222" s="880"/>
      <c r="F222" s="884">
        <f>SUM(F223:F229)</f>
        <v>775314</v>
      </c>
      <c r="G222" s="615"/>
      <c r="H222" s="615"/>
    </row>
    <row r="223" spans="1:8" ht="24.95" customHeight="1" x14ac:dyDescent="0.2">
      <c r="A223" s="922">
        <v>11.1</v>
      </c>
      <c r="B223" s="909" t="s">
        <v>1856</v>
      </c>
      <c r="C223" s="867" t="s">
        <v>39</v>
      </c>
      <c r="D223" s="928">
        <v>18</v>
      </c>
      <c r="E223" s="867" t="s">
        <v>164</v>
      </c>
      <c r="F223" s="915">
        <v>133229</v>
      </c>
      <c r="G223" s="615"/>
      <c r="H223" s="615"/>
    </row>
    <row r="224" spans="1:8" ht="24.95" customHeight="1" x14ac:dyDescent="0.2">
      <c r="A224" s="922">
        <v>11.2</v>
      </c>
      <c r="B224" s="909" t="s">
        <v>1857</v>
      </c>
      <c r="C224" s="867" t="s">
        <v>39</v>
      </c>
      <c r="D224" s="928">
        <v>1</v>
      </c>
      <c r="E224" s="867" t="s">
        <v>194</v>
      </c>
      <c r="F224" s="915">
        <v>5790</v>
      </c>
      <c r="G224" s="615"/>
      <c r="H224" s="615"/>
    </row>
    <row r="225" spans="1:8" ht="24.95" customHeight="1" x14ac:dyDescent="0.2">
      <c r="A225" s="922">
        <v>11.3</v>
      </c>
      <c r="B225" s="909" t="s">
        <v>1858</v>
      </c>
      <c r="C225" s="867" t="s">
        <v>39</v>
      </c>
      <c r="D225" s="928">
        <v>84760</v>
      </c>
      <c r="E225" s="867" t="s">
        <v>216</v>
      </c>
      <c r="F225" s="915">
        <v>440816</v>
      </c>
      <c r="G225" s="615"/>
      <c r="H225" s="615"/>
    </row>
    <row r="226" spans="1:8" ht="24.95" customHeight="1" x14ac:dyDescent="0.2">
      <c r="A226" s="922">
        <v>11.4</v>
      </c>
      <c r="B226" s="909" t="s">
        <v>1859</v>
      </c>
      <c r="C226" s="867" t="s">
        <v>39</v>
      </c>
      <c r="D226" s="928">
        <v>2189</v>
      </c>
      <c r="E226" s="867" t="s">
        <v>213</v>
      </c>
      <c r="F226" s="915">
        <v>4350</v>
      </c>
      <c r="G226" s="615"/>
      <c r="H226" s="615"/>
    </row>
    <row r="227" spans="1:8" ht="24.95" customHeight="1" x14ac:dyDescent="0.2">
      <c r="A227" s="922">
        <v>11.5</v>
      </c>
      <c r="B227" s="909" t="s">
        <v>1860</v>
      </c>
      <c r="C227" s="867" t="s">
        <v>39</v>
      </c>
      <c r="D227" s="928">
        <v>132</v>
      </c>
      <c r="E227" s="867" t="s">
        <v>213</v>
      </c>
      <c r="F227" s="915">
        <v>72184</v>
      </c>
      <c r="G227" s="615"/>
      <c r="H227" s="615"/>
    </row>
    <row r="228" spans="1:8" ht="24.95" customHeight="1" x14ac:dyDescent="0.2">
      <c r="A228" s="922">
        <v>11.6</v>
      </c>
      <c r="B228" s="909" t="s">
        <v>1861</v>
      </c>
      <c r="C228" s="867" t="s">
        <v>39</v>
      </c>
      <c r="D228" s="928">
        <v>4753</v>
      </c>
      <c r="E228" s="867" t="s">
        <v>209</v>
      </c>
      <c r="F228" s="915">
        <v>84225</v>
      </c>
      <c r="G228" s="615"/>
      <c r="H228" s="615"/>
    </row>
    <row r="229" spans="1:8" ht="27.75" customHeight="1" x14ac:dyDescent="0.2">
      <c r="A229" s="922">
        <v>11.7</v>
      </c>
      <c r="B229" s="909" t="s">
        <v>1862</v>
      </c>
      <c r="C229" s="867" t="s">
        <v>39</v>
      </c>
      <c r="D229" s="928">
        <v>1655</v>
      </c>
      <c r="E229" s="867" t="s">
        <v>209</v>
      </c>
      <c r="F229" s="915">
        <v>34720</v>
      </c>
      <c r="G229" s="615"/>
      <c r="H229" s="615"/>
    </row>
    <row r="230" spans="1:8" ht="24.95" customHeight="1" x14ac:dyDescent="0.2">
      <c r="A230" s="877">
        <v>12</v>
      </c>
      <c r="B230" s="878" t="s">
        <v>1254</v>
      </c>
      <c r="C230" s="875"/>
      <c r="D230" s="929"/>
      <c r="E230" s="876"/>
      <c r="F230" s="884">
        <f>SUM(F231:F243)</f>
        <v>25463311</v>
      </c>
      <c r="G230" s="615"/>
      <c r="H230" s="615"/>
    </row>
    <row r="231" spans="1:8" ht="24.95" customHeight="1" x14ac:dyDescent="0.2">
      <c r="A231" s="922">
        <v>12.1</v>
      </c>
      <c r="B231" s="909" t="s">
        <v>1863</v>
      </c>
      <c r="C231" s="992" t="s">
        <v>39</v>
      </c>
      <c r="D231" s="928">
        <v>4570</v>
      </c>
      <c r="E231" s="869" t="s">
        <v>52</v>
      </c>
      <c r="F231" s="914"/>
      <c r="G231" s="615"/>
      <c r="H231" s="615"/>
    </row>
    <row r="232" spans="1:8" ht="24.95" customHeight="1" x14ac:dyDescent="0.2">
      <c r="A232" s="922">
        <v>12.2</v>
      </c>
      <c r="B232" s="909" t="s">
        <v>1864</v>
      </c>
      <c r="C232" s="992" t="s">
        <v>39</v>
      </c>
      <c r="D232" s="928">
        <v>60</v>
      </c>
      <c r="E232" s="869" t="s">
        <v>164</v>
      </c>
      <c r="F232" s="914"/>
      <c r="G232" s="615"/>
      <c r="H232" s="615"/>
    </row>
    <row r="233" spans="1:8" ht="24.95" customHeight="1" x14ac:dyDescent="0.2">
      <c r="A233" s="922">
        <v>12.3</v>
      </c>
      <c r="B233" s="909" t="s">
        <v>1865</v>
      </c>
      <c r="C233" s="992" t="s">
        <v>39</v>
      </c>
      <c r="D233" s="928">
        <v>36</v>
      </c>
      <c r="E233" s="869" t="s">
        <v>164</v>
      </c>
      <c r="F233" s="915">
        <v>131719</v>
      </c>
      <c r="G233" s="615"/>
      <c r="H233" s="615"/>
    </row>
    <row r="234" spans="1:8" ht="24.95" customHeight="1" x14ac:dyDescent="0.2">
      <c r="A234" s="922">
        <v>12.4</v>
      </c>
      <c r="B234" s="909" t="s">
        <v>1866</v>
      </c>
      <c r="C234" s="992" t="s">
        <v>39</v>
      </c>
      <c r="D234" s="928">
        <v>12</v>
      </c>
      <c r="E234" s="869" t="s">
        <v>164</v>
      </c>
      <c r="F234" s="915"/>
      <c r="G234" s="615"/>
      <c r="H234" s="615"/>
    </row>
    <row r="235" spans="1:8" ht="24.95" customHeight="1" x14ac:dyDescent="0.2">
      <c r="A235" s="922">
        <v>12.5</v>
      </c>
      <c r="B235" s="909" t="s">
        <v>1867</v>
      </c>
      <c r="C235" s="992" t="s">
        <v>39</v>
      </c>
      <c r="D235" s="928">
        <v>600</v>
      </c>
      <c r="E235" s="869" t="s">
        <v>211</v>
      </c>
      <c r="F235" s="915"/>
      <c r="G235" s="615"/>
      <c r="H235" s="615"/>
    </row>
    <row r="236" spans="1:8" ht="24.95" customHeight="1" x14ac:dyDescent="0.2">
      <c r="A236" s="922">
        <v>12.6</v>
      </c>
      <c r="B236" s="909" t="s">
        <v>1868</v>
      </c>
      <c r="C236" s="992" t="s">
        <v>39</v>
      </c>
      <c r="D236" s="928">
        <v>10</v>
      </c>
      <c r="E236" s="869" t="s">
        <v>164</v>
      </c>
      <c r="F236" s="915">
        <v>24549</v>
      </c>
      <c r="G236" s="615"/>
      <c r="H236" s="615"/>
    </row>
    <row r="237" spans="1:8" ht="24.95" customHeight="1" x14ac:dyDescent="0.2">
      <c r="A237" s="922">
        <v>12.7</v>
      </c>
      <c r="B237" s="909" t="s">
        <v>1869</v>
      </c>
      <c r="C237" s="992" t="s">
        <v>39</v>
      </c>
      <c r="D237" s="928">
        <v>12</v>
      </c>
      <c r="E237" s="869" t="s">
        <v>164</v>
      </c>
      <c r="F237" s="915"/>
      <c r="G237" s="615"/>
      <c r="H237" s="615"/>
    </row>
    <row r="238" spans="1:8" ht="24.95" customHeight="1" x14ac:dyDescent="0.2">
      <c r="A238" s="922">
        <v>12.8</v>
      </c>
      <c r="B238" s="909" t="s">
        <v>1870</v>
      </c>
      <c r="C238" s="992" t="s">
        <v>39</v>
      </c>
      <c r="D238" s="928">
        <v>1200</v>
      </c>
      <c r="E238" s="869" t="s">
        <v>312</v>
      </c>
      <c r="F238" s="915"/>
      <c r="G238" s="615"/>
      <c r="H238" s="615"/>
    </row>
    <row r="239" spans="1:8" ht="24.95" customHeight="1" x14ac:dyDescent="0.2">
      <c r="A239" s="922">
        <v>12.9</v>
      </c>
      <c r="B239" s="909" t="s">
        <v>1871</v>
      </c>
      <c r="C239" s="992" t="s">
        <v>39</v>
      </c>
      <c r="D239" s="928">
        <v>249</v>
      </c>
      <c r="E239" s="869" t="s">
        <v>164</v>
      </c>
      <c r="F239" s="915">
        <v>22840196</v>
      </c>
      <c r="G239" s="615"/>
      <c r="H239" s="615"/>
    </row>
    <row r="240" spans="1:8" ht="24.95" customHeight="1" x14ac:dyDescent="0.2">
      <c r="A240" s="922">
        <v>13</v>
      </c>
      <c r="B240" s="909" t="s">
        <v>1871</v>
      </c>
      <c r="C240" s="992" t="s">
        <v>39</v>
      </c>
      <c r="D240" s="928">
        <v>12</v>
      </c>
      <c r="E240" s="869" t="s">
        <v>1872</v>
      </c>
      <c r="F240" s="915"/>
      <c r="G240" s="615"/>
      <c r="H240" s="615"/>
    </row>
    <row r="241" spans="1:8" ht="24.95" customHeight="1" x14ac:dyDescent="0.2">
      <c r="A241" s="922">
        <v>13.1</v>
      </c>
      <c r="B241" s="909" t="s">
        <v>1873</v>
      </c>
      <c r="C241" s="992" t="s">
        <v>39</v>
      </c>
      <c r="D241" s="928">
        <v>12</v>
      </c>
      <c r="E241" s="869" t="s">
        <v>164</v>
      </c>
      <c r="F241" s="915">
        <v>23500</v>
      </c>
      <c r="G241" s="615"/>
      <c r="H241" s="615"/>
    </row>
    <row r="242" spans="1:8" ht="24.95" customHeight="1" x14ac:dyDescent="0.2">
      <c r="A242" s="922">
        <v>13.2</v>
      </c>
      <c r="B242" s="909" t="s">
        <v>1874</v>
      </c>
      <c r="C242" s="992" t="s">
        <v>39</v>
      </c>
      <c r="D242" s="928">
        <v>1</v>
      </c>
      <c r="E242" s="869" t="s">
        <v>164</v>
      </c>
      <c r="F242" s="915">
        <v>642953</v>
      </c>
      <c r="G242" s="615"/>
      <c r="H242" s="615"/>
    </row>
    <row r="243" spans="1:8" ht="24.95" customHeight="1" x14ac:dyDescent="0.2">
      <c r="A243" s="922">
        <v>13.3</v>
      </c>
      <c r="B243" s="909" t="s">
        <v>1875</v>
      </c>
      <c r="C243" s="992" t="s">
        <v>39</v>
      </c>
      <c r="D243" s="928">
        <v>1</v>
      </c>
      <c r="E243" s="869" t="s">
        <v>52</v>
      </c>
      <c r="F243" s="915">
        <v>1800394</v>
      </c>
      <c r="G243" s="615"/>
      <c r="H243" s="615"/>
    </row>
    <row r="244" spans="1:8" ht="22.5" customHeight="1" x14ac:dyDescent="0.2">
      <c r="A244" s="877">
        <v>13</v>
      </c>
      <c r="B244" s="878" t="s">
        <v>1256</v>
      </c>
      <c r="C244" s="1162"/>
      <c r="D244" s="927"/>
      <c r="E244" s="911"/>
      <c r="F244" s="913">
        <f>SUM(F245:F281)</f>
        <v>17826560</v>
      </c>
      <c r="G244" s="615"/>
      <c r="H244" s="615"/>
    </row>
    <row r="245" spans="1:8" ht="24.95" customHeight="1" x14ac:dyDescent="0.2">
      <c r="A245" s="922">
        <v>13.1</v>
      </c>
      <c r="B245" s="909" t="s">
        <v>1863</v>
      </c>
      <c r="C245" s="992" t="s">
        <v>39</v>
      </c>
      <c r="D245" s="928">
        <v>12</v>
      </c>
      <c r="E245" s="869" t="s">
        <v>164</v>
      </c>
      <c r="F245" s="914">
        <v>0</v>
      </c>
      <c r="G245" s="615"/>
      <c r="H245" s="615"/>
    </row>
    <row r="246" spans="1:8" ht="24.95" customHeight="1" x14ac:dyDescent="0.2">
      <c r="A246" s="932">
        <v>13.2</v>
      </c>
      <c r="B246" s="909" t="s">
        <v>1876</v>
      </c>
      <c r="C246" s="992" t="s">
        <v>39</v>
      </c>
      <c r="D246" s="927">
        <v>157300</v>
      </c>
      <c r="E246" s="869" t="s">
        <v>228</v>
      </c>
      <c r="F246" s="915">
        <v>13533</v>
      </c>
      <c r="G246" s="615"/>
      <c r="H246" s="615"/>
    </row>
    <row r="247" spans="1:8" ht="24.95" customHeight="1" x14ac:dyDescent="0.2">
      <c r="A247" s="922">
        <v>13.3</v>
      </c>
      <c r="B247" s="909" t="s">
        <v>1877</v>
      </c>
      <c r="C247" s="992" t="s">
        <v>39</v>
      </c>
      <c r="D247" s="928">
        <v>42</v>
      </c>
      <c r="E247" s="869" t="s">
        <v>1872</v>
      </c>
      <c r="F247" s="915">
        <v>1129808</v>
      </c>
      <c r="G247" s="615"/>
      <c r="H247" s="615"/>
    </row>
    <row r="248" spans="1:8" ht="24.95" customHeight="1" x14ac:dyDescent="0.2">
      <c r="A248" s="932">
        <v>13.4</v>
      </c>
      <c r="B248" s="909" t="s">
        <v>1878</v>
      </c>
      <c r="C248" s="992" t="s">
        <v>39</v>
      </c>
      <c r="D248" s="900">
        <v>30800</v>
      </c>
      <c r="E248" s="869" t="s">
        <v>228</v>
      </c>
      <c r="F248" s="915">
        <v>112590</v>
      </c>
      <c r="G248" s="615"/>
      <c r="H248" s="615"/>
    </row>
    <row r="249" spans="1:8" ht="24.95" customHeight="1" x14ac:dyDescent="0.2">
      <c r="A249" s="922">
        <v>13.5</v>
      </c>
      <c r="B249" s="909" t="s">
        <v>1879</v>
      </c>
      <c r="C249" s="992" t="s">
        <v>39</v>
      </c>
      <c r="D249" s="900">
        <v>10889</v>
      </c>
      <c r="E249" s="869" t="s">
        <v>224</v>
      </c>
      <c r="F249" s="915">
        <v>42452</v>
      </c>
      <c r="G249" s="615"/>
      <c r="H249" s="615"/>
    </row>
    <row r="250" spans="1:8" ht="24.95" customHeight="1" x14ac:dyDescent="0.2">
      <c r="A250" s="932">
        <v>13.6</v>
      </c>
      <c r="B250" s="909" t="s">
        <v>1880</v>
      </c>
      <c r="C250" s="992" t="s">
        <v>39</v>
      </c>
      <c r="D250" s="900">
        <v>7</v>
      </c>
      <c r="E250" s="869" t="s">
        <v>52</v>
      </c>
      <c r="F250" s="915"/>
      <c r="G250" s="615"/>
      <c r="H250" s="615"/>
    </row>
    <row r="251" spans="1:8" ht="24.95" customHeight="1" x14ac:dyDescent="0.2">
      <c r="A251" s="922">
        <v>13.7</v>
      </c>
      <c r="B251" s="909" t="s">
        <v>1880</v>
      </c>
      <c r="C251" s="992" t="s">
        <v>39</v>
      </c>
      <c r="D251" s="900">
        <v>21</v>
      </c>
      <c r="E251" s="869" t="s">
        <v>200</v>
      </c>
      <c r="F251" s="1189">
        <v>7682571</v>
      </c>
      <c r="G251" s="615"/>
      <c r="H251" s="615"/>
    </row>
    <row r="252" spans="1:8" ht="24.95" customHeight="1" x14ac:dyDescent="0.2">
      <c r="A252" s="932">
        <v>13.8</v>
      </c>
      <c r="B252" s="909" t="s">
        <v>1880</v>
      </c>
      <c r="C252" s="992" t="s">
        <v>39</v>
      </c>
      <c r="D252" s="900">
        <v>70</v>
      </c>
      <c r="E252" s="869" t="s">
        <v>1835</v>
      </c>
      <c r="F252" s="1189"/>
      <c r="G252" s="615"/>
      <c r="H252" s="615"/>
    </row>
    <row r="253" spans="1:8" ht="24.95" customHeight="1" x14ac:dyDescent="0.2">
      <c r="A253" s="922">
        <v>13.9</v>
      </c>
      <c r="B253" s="909" t="s">
        <v>1880</v>
      </c>
      <c r="C253" s="992" t="s">
        <v>39</v>
      </c>
      <c r="D253" s="900">
        <v>12</v>
      </c>
      <c r="E253" s="869" t="s">
        <v>164</v>
      </c>
      <c r="F253" s="1189"/>
      <c r="G253" s="615"/>
      <c r="H253" s="615"/>
    </row>
    <row r="254" spans="1:8" ht="24.95" customHeight="1" x14ac:dyDescent="0.2">
      <c r="A254" s="932">
        <v>14</v>
      </c>
      <c r="B254" s="909" t="s">
        <v>1880</v>
      </c>
      <c r="C254" s="992" t="s">
        <v>39</v>
      </c>
      <c r="D254" s="900">
        <v>350</v>
      </c>
      <c r="E254" s="869" t="s">
        <v>209</v>
      </c>
      <c r="F254" s="1189"/>
      <c r="G254" s="615"/>
      <c r="H254" s="615"/>
    </row>
    <row r="255" spans="1:8" ht="24.95" customHeight="1" x14ac:dyDescent="0.2">
      <c r="A255" s="922">
        <v>14.1</v>
      </c>
      <c r="B255" s="909" t="s">
        <v>1881</v>
      </c>
      <c r="C255" s="992" t="s">
        <v>39</v>
      </c>
      <c r="D255" s="900">
        <v>168</v>
      </c>
      <c r="E255" s="869" t="s">
        <v>200</v>
      </c>
      <c r="F255" s="915">
        <v>411142</v>
      </c>
      <c r="G255" s="615"/>
      <c r="H255" s="615"/>
    </row>
    <row r="256" spans="1:8" ht="24.95" customHeight="1" x14ac:dyDescent="0.2">
      <c r="A256" s="932">
        <v>14.2</v>
      </c>
      <c r="B256" s="909" t="s">
        <v>1882</v>
      </c>
      <c r="C256" s="992" t="s">
        <v>39</v>
      </c>
      <c r="D256" s="900">
        <v>35000</v>
      </c>
      <c r="E256" s="869" t="s">
        <v>200</v>
      </c>
      <c r="F256" s="915">
        <v>155405</v>
      </c>
      <c r="G256" s="615"/>
      <c r="H256" s="615"/>
    </row>
    <row r="257" spans="1:8" ht="24.95" customHeight="1" x14ac:dyDescent="0.2">
      <c r="A257" s="922">
        <v>14.3</v>
      </c>
      <c r="B257" s="909" t="s">
        <v>1866</v>
      </c>
      <c r="C257" s="992" t="s">
        <v>39</v>
      </c>
      <c r="D257" s="900">
        <v>10889</v>
      </c>
      <c r="E257" s="869" t="s">
        <v>224</v>
      </c>
      <c r="F257" s="915">
        <v>190707</v>
      </c>
      <c r="G257" s="615"/>
      <c r="H257" s="615"/>
    </row>
    <row r="258" spans="1:8" ht="24.95" customHeight="1" x14ac:dyDescent="0.2">
      <c r="A258" s="932">
        <v>14.4</v>
      </c>
      <c r="B258" s="909" t="s">
        <v>1883</v>
      </c>
      <c r="C258" s="992" t="s">
        <v>39</v>
      </c>
      <c r="D258" s="900">
        <v>20075</v>
      </c>
      <c r="E258" s="869" t="s">
        <v>1884</v>
      </c>
      <c r="F258" s="915">
        <v>60471</v>
      </c>
      <c r="G258" s="615"/>
      <c r="H258" s="615"/>
    </row>
    <row r="259" spans="1:8" ht="24.95" customHeight="1" x14ac:dyDescent="0.2">
      <c r="A259" s="922">
        <v>14.5</v>
      </c>
      <c r="B259" s="909" t="s">
        <v>1885</v>
      </c>
      <c r="C259" s="992" t="s">
        <v>39</v>
      </c>
      <c r="D259" s="900">
        <v>11340</v>
      </c>
      <c r="E259" s="869" t="s">
        <v>200</v>
      </c>
      <c r="F259" s="915">
        <v>20000</v>
      </c>
      <c r="G259" s="615"/>
      <c r="H259" s="615"/>
    </row>
    <row r="260" spans="1:8" ht="24.95" customHeight="1" x14ac:dyDescent="0.2">
      <c r="A260" s="932">
        <v>14.6</v>
      </c>
      <c r="B260" s="909" t="s">
        <v>1886</v>
      </c>
      <c r="C260" s="992" t="s">
        <v>39</v>
      </c>
      <c r="D260" s="900">
        <v>1400</v>
      </c>
      <c r="E260" s="869" t="s">
        <v>52</v>
      </c>
      <c r="F260" s="915">
        <v>61000</v>
      </c>
      <c r="G260" s="615"/>
      <c r="H260" s="615"/>
    </row>
    <row r="261" spans="1:8" ht="24.95" customHeight="1" x14ac:dyDescent="0.2">
      <c r="A261" s="922">
        <v>14.7</v>
      </c>
      <c r="B261" s="909" t="s">
        <v>1887</v>
      </c>
      <c r="C261" s="992" t="s">
        <v>39</v>
      </c>
      <c r="D261" s="900">
        <v>12</v>
      </c>
      <c r="E261" s="869" t="s">
        <v>164</v>
      </c>
      <c r="F261" s="915">
        <v>1031110</v>
      </c>
      <c r="G261" s="615"/>
      <c r="H261" s="615"/>
    </row>
    <row r="262" spans="1:8" ht="24.95" customHeight="1" x14ac:dyDescent="0.2">
      <c r="A262" s="932">
        <v>14.8</v>
      </c>
      <c r="B262" s="909" t="s">
        <v>1873</v>
      </c>
      <c r="C262" s="992" t="s">
        <v>39</v>
      </c>
      <c r="D262" s="900">
        <v>120</v>
      </c>
      <c r="E262" s="869" t="s">
        <v>164</v>
      </c>
      <c r="F262" s="915"/>
      <c r="G262" s="615"/>
      <c r="H262" s="615"/>
    </row>
    <row r="263" spans="1:8" ht="24.95" customHeight="1" x14ac:dyDescent="0.2">
      <c r="A263" s="922">
        <v>14.9</v>
      </c>
      <c r="B263" s="909" t="s">
        <v>1888</v>
      </c>
      <c r="C263" s="992" t="s">
        <v>39</v>
      </c>
      <c r="D263" s="900">
        <v>3696</v>
      </c>
      <c r="E263" s="869" t="s">
        <v>225</v>
      </c>
      <c r="F263" s="915">
        <v>608459</v>
      </c>
      <c r="G263" s="615"/>
      <c r="H263" s="615"/>
    </row>
    <row r="264" spans="1:8" ht="24.95" customHeight="1" x14ac:dyDescent="0.2">
      <c r="A264" s="932">
        <v>15</v>
      </c>
      <c r="B264" s="909" t="s">
        <v>1889</v>
      </c>
      <c r="C264" s="992" t="s">
        <v>39</v>
      </c>
      <c r="D264" s="900">
        <v>14</v>
      </c>
      <c r="E264" s="869" t="s">
        <v>219</v>
      </c>
      <c r="F264" s="915">
        <v>2027591</v>
      </c>
      <c r="G264" s="615"/>
      <c r="H264" s="615"/>
    </row>
    <row r="265" spans="1:8" ht="24.95" customHeight="1" x14ac:dyDescent="0.2">
      <c r="A265" s="922">
        <v>15.1</v>
      </c>
      <c r="B265" s="909" t="s">
        <v>1890</v>
      </c>
      <c r="C265" s="992" t="s">
        <v>39</v>
      </c>
      <c r="D265" s="900">
        <v>12</v>
      </c>
      <c r="E265" s="869" t="s">
        <v>48</v>
      </c>
      <c r="F265" s="915"/>
      <c r="G265" s="615"/>
      <c r="H265" s="615"/>
    </row>
    <row r="266" spans="1:8" ht="24.95" customHeight="1" x14ac:dyDescent="0.2">
      <c r="A266" s="932">
        <v>15.2</v>
      </c>
      <c r="B266" s="909" t="s">
        <v>1890</v>
      </c>
      <c r="C266" s="992" t="s">
        <v>39</v>
      </c>
      <c r="D266" s="900">
        <v>93</v>
      </c>
      <c r="E266" s="869" t="s">
        <v>69</v>
      </c>
      <c r="F266" s="915"/>
      <c r="G266" s="615"/>
      <c r="H266" s="615"/>
    </row>
    <row r="267" spans="1:8" ht="24.95" customHeight="1" x14ac:dyDescent="0.2">
      <c r="A267" s="922">
        <v>15.3</v>
      </c>
      <c r="B267" s="909" t="s">
        <v>1891</v>
      </c>
      <c r="C267" s="992" t="s">
        <v>39</v>
      </c>
      <c r="D267" s="900">
        <v>166036</v>
      </c>
      <c r="E267" s="869" t="s">
        <v>226</v>
      </c>
      <c r="F267" s="915">
        <v>913327</v>
      </c>
      <c r="G267" s="615"/>
      <c r="H267" s="615"/>
    </row>
    <row r="268" spans="1:8" ht="24.95" customHeight="1" x14ac:dyDescent="0.2">
      <c r="A268" s="932">
        <v>15.4</v>
      </c>
      <c r="B268" s="909" t="s">
        <v>1892</v>
      </c>
      <c r="C268" s="992" t="s">
        <v>39</v>
      </c>
      <c r="D268" s="900">
        <v>64</v>
      </c>
      <c r="E268" s="869" t="s">
        <v>52</v>
      </c>
      <c r="F268" s="915">
        <v>306146</v>
      </c>
      <c r="G268" s="615"/>
      <c r="H268" s="615"/>
    </row>
    <row r="269" spans="1:8" ht="24.95" customHeight="1" x14ac:dyDescent="0.2">
      <c r="A269" s="922">
        <v>15.5</v>
      </c>
      <c r="B269" s="909" t="s">
        <v>1892</v>
      </c>
      <c r="C269" s="992" t="s">
        <v>39</v>
      </c>
      <c r="D269" s="900">
        <v>32300</v>
      </c>
      <c r="E269" s="869" t="s">
        <v>214</v>
      </c>
      <c r="F269" s="915"/>
      <c r="G269" s="615"/>
      <c r="H269" s="615"/>
    </row>
    <row r="270" spans="1:8" ht="24.95" customHeight="1" x14ac:dyDescent="0.2">
      <c r="A270" s="932">
        <v>15.6</v>
      </c>
      <c r="B270" s="909" t="s">
        <v>1893</v>
      </c>
      <c r="C270" s="992" t="s">
        <v>39</v>
      </c>
      <c r="D270" s="900">
        <v>410</v>
      </c>
      <c r="E270" s="869" t="s">
        <v>164</v>
      </c>
      <c r="F270" s="915">
        <v>88982</v>
      </c>
      <c r="G270" s="615"/>
      <c r="H270" s="615"/>
    </row>
    <row r="271" spans="1:8" ht="24.95" customHeight="1" x14ac:dyDescent="0.2">
      <c r="A271" s="922">
        <v>15.7</v>
      </c>
      <c r="B271" s="909" t="s">
        <v>1894</v>
      </c>
      <c r="C271" s="992" t="s">
        <v>39</v>
      </c>
      <c r="D271" s="900">
        <v>2160</v>
      </c>
      <c r="E271" s="869" t="s">
        <v>1780</v>
      </c>
      <c r="F271" s="915"/>
      <c r="G271" s="615"/>
      <c r="H271" s="615"/>
    </row>
    <row r="272" spans="1:8" ht="24.95" customHeight="1" x14ac:dyDescent="0.2">
      <c r="A272" s="932">
        <v>15.8</v>
      </c>
      <c r="B272" s="909" t="s">
        <v>1895</v>
      </c>
      <c r="C272" s="992" t="s">
        <v>39</v>
      </c>
      <c r="D272" s="900">
        <v>6</v>
      </c>
      <c r="E272" s="869" t="s">
        <v>164</v>
      </c>
      <c r="F272" s="915">
        <v>1574811</v>
      </c>
      <c r="G272" s="615"/>
      <c r="H272" s="615"/>
    </row>
    <row r="273" spans="1:8" ht="24.95" customHeight="1" x14ac:dyDescent="0.2">
      <c r="A273" s="922">
        <v>15.9</v>
      </c>
      <c r="B273" s="909" t="s">
        <v>1896</v>
      </c>
      <c r="C273" s="992" t="s">
        <v>39</v>
      </c>
      <c r="D273" s="900">
        <v>24</v>
      </c>
      <c r="E273" s="869" t="s">
        <v>69</v>
      </c>
      <c r="F273" s="915"/>
      <c r="G273" s="615"/>
      <c r="H273" s="615"/>
    </row>
    <row r="274" spans="1:8" ht="24.95" customHeight="1" x14ac:dyDescent="0.2">
      <c r="A274" s="932">
        <v>16</v>
      </c>
      <c r="B274" s="909" t="s">
        <v>1897</v>
      </c>
      <c r="C274" s="992" t="s">
        <v>39</v>
      </c>
      <c r="D274" s="900">
        <v>20</v>
      </c>
      <c r="E274" s="869" t="s">
        <v>222</v>
      </c>
      <c r="F274" s="915">
        <v>96860</v>
      </c>
      <c r="G274" s="615"/>
      <c r="H274" s="615"/>
    </row>
    <row r="275" spans="1:8" ht="24.95" customHeight="1" x14ac:dyDescent="0.2">
      <c r="A275" s="922">
        <v>16.100000000000001</v>
      </c>
      <c r="B275" s="909" t="s">
        <v>1898</v>
      </c>
      <c r="C275" s="992" t="s">
        <v>39</v>
      </c>
      <c r="D275" s="900">
        <v>15</v>
      </c>
      <c r="E275" s="869" t="s">
        <v>164</v>
      </c>
      <c r="F275" s="915">
        <v>29362</v>
      </c>
      <c r="G275" s="615"/>
      <c r="H275" s="615"/>
    </row>
    <row r="276" spans="1:8" ht="24.95" customHeight="1" x14ac:dyDescent="0.2">
      <c r="A276" s="932">
        <v>16.2</v>
      </c>
      <c r="B276" s="909" t="s">
        <v>1899</v>
      </c>
      <c r="C276" s="992" t="s">
        <v>39</v>
      </c>
      <c r="D276" s="900">
        <v>14500</v>
      </c>
      <c r="E276" s="869" t="s">
        <v>227</v>
      </c>
      <c r="F276" s="915">
        <v>66346</v>
      </c>
      <c r="G276" s="615"/>
      <c r="H276" s="615"/>
    </row>
    <row r="277" spans="1:8" ht="24.95" customHeight="1" x14ac:dyDescent="0.2">
      <c r="A277" s="922">
        <v>16.3</v>
      </c>
      <c r="B277" s="909" t="s">
        <v>1900</v>
      </c>
      <c r="C277" s="992" t="s">
        <v>39</v>
      </c>
      <c r="D277" s="900">
        <v>2108</v>
      </c>
      <c r="E277" s="869" t="s">
        <v>1884</v>
      </c>
      <c r="F277" s="915">
        <v>7766</v>
      </c>
      <c r="G277" s="615"/>
      <c r="H277" s="615"/>
    </row>
    <row r="278" spans="1:8" ht="24.95" customHeight="1" x14ac:dyDescent="0.2">
      <c r="A278" s="932">
        <v>16.399999999999999</v>
      </c>
      <c r="B278" s="909" t="s">
        <v>1901</v>
      </c>
      <c r="C278" s="992" t="s">
        <v>39</v>
      </c>
      <c r="D278" s="900">
        <v>1300</v>
      </c>
      <c r="E278" s="869" t="s">
        <v>1780</v>
      </c>
      <c r="F278" s="915">
        <v>390000</v>
      </c>
      <c r="G278" s="615"/>
      <c r="H278" s="615"/>
    </row>
    <row r="279" spans="1:8" ht="24.95" customHeight="1" x14ac:dyDescent="0.2">
      <c r="A279" s="922">
        <v>16.5</v>
      </c>
      <c r="B279" s="909" t="s">
        <v>1902</v>
      </c>
      <c r="C279" s="992" t="s">
        <v>39</v>
      </c>
      <c r="D279" s="900">
        <v>12</v>
      </c>
      <c r="E279" s="869" t="s">
        <v>52</v>
      </c>
      <c r="F279" s="915">
        <v>45480</v>
      </c>
      <c r="G279" s="615"/>
      <c r="H279" s="615"/>
    </row>
    <row r="280" spans="1:8" ht="24.95" customHeight="1" x14ac:dyDescent="0.2">
      <c r="A280" s="932">
        <v>16.600000000000001</v>
      </c>
      <c r="B280" s="909" t="s">
        <v>1903</v>
      </c>
      <c r="C280" s="992" t="s">
        <v>39</v>
      </c>
      <c r="D280" s="900">
        <v>190</v>
      </c>
      <c r="E280" s="869" t="s">
        <v>222</v>
      </c>
      <c r="F280" s="915">
        <v>4178</v>
      </c>
      <c r="G280" s="615"/>
      <c r="H280" s="615"/>
    </row>
    <row r="281" spans="1:8" ht="24.95" customHeight="1" x14ac:dyDescent="0.2">
      <c r="A281" s="922">
        <v>16.7</v>
      </c>
      <c r="B281" s="909" t="s">
        <v>1904</v>
      </c>
      <c r="C281" s="992" t="s">
        <v>39</v>
      </c>
      <c r="D281" s="900">
        <v>2</v>
      </c>
      <c r="E281" s="869" t="s">
        <v>1835</v>
      </c>
      <c r="F281" s="915">
        <v>756463</v>
      </c>
      <c r="G281" s="615"/>
      <c r="H281" s="615"/>
    </row>
    <row r="282" spans="1:8" ht="20.25" customHeight="1" x14ac:dyDescent="0.2">
      <c r="A282" s="1183" t="s">
        <v>739</v>
      </c>
      <c r="B282" s="1183"/>
      <c r="C282" s="578"/>
      <c r="D282" s="579"/>
      <c r="E282" s="772"/>
      <c r="F282" s="916">
        <f>SUM(F283:F284)</f>
        <v>8274333</v>
      </c>
      <c r="G282" s="615"/>
      <c r="H282" s="615"/>
    </row>
    <row r="283" spans="1:8" ht="21" customHeight="1" x14ac:dyDescent="0.2">
      <c r="A283" s="574">
        <v>1</v>
      </c>
      <c r="B283" s="590" t="s">
        <v>771</v>
      </c>
      <c r="C283" s="578" t="s">
        <v>473</v>
      </c>
      <c r="D283" s="579">
        <v>1</v>
      </c>
      <c r="E283" s="772" t="s">
        <v>753</v>
      </c>
      <c r="F283" s="579">
        <v>1368160</v>
      </c>
      <c r="G283" s="615"/>
      <c r="H283" s="615"/>
    </row>
    <row r="284" spans="1:8" ht="20.25" customHeight="1" x14ac:dyDescent="0.2">
      <c r="A284" s="574">
        <v>2</v>
      </c>
      <c r="B284" s="588" t="s">
        <v>770</v>
      </c>
      <c r="C284" s="578" t="s">
        <v>157</v>
      </c>
      <c r="D284" s="579">
        <v>1</v>
      </c>
      <c r="E284" s="772" t="s">
        <v>753</v>
      </c>
      <c r="F284" s="579">
        <v>6906173</v>
      </c>
      <c r="G284" s="615"/>
      <c r="H284" s="615"/>
    </row>
  </sheetData>
  <mergeCells count="11">
    <mergeCell ref="A282:B282"/>
    <mergeCell ref="A7:B7"/>
    <mergeCell ref="A2:B2"/>
    <mergeCell ref="A3:F3"/>
    <mergeCell ref="A4:F4"/>
    <mergeCell ref="A5:A6"/>
    <mergeCell ref="B5:B6"/>
    <mergeCell ref="C5:C6"/>
    <mergeCell ref="D5:F5"/>
    <mergeCell ref="A60:B60"/>
    <mergeCell ref="F251:F254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J29"/>
  <sheetViews>
    <sheetView zoomScaleNormal="100" zoomScaleSheetLayoutView="100" workbookViewId="0">
      <selection activeCell="G2" sqref="G2:J29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10" ht="15.75" customHeight="1" x14ac:dyDescent="0.2">
      <c r="A2" s="1170" t="s">
        <v>20</v>
      </c>
      <c r="B2" s="1171"/>
      <c r="C2" s="1"/>
      <c r="D2" s="2"/>
      <c r="E2" s="153"/>
      <c r="F2" s="3"/>
      <c r="G2" s="615"/>
      <c r="H2" s="615"/>
      <c r="I2" s="615"/>
      <c r="J2" s="615"/>
    </row>
    <row r="3" spans="1:10" ht="25.5" customHeight="1" x14ac:dyDescent="0.2">
      <c r="A3" s="1172" t="s">
        <v>9</v>
      </c>
      <c r="B3" s="1173"/>
      <c r="C3" s="1173"/>
      <c r="D3" s="1173"/>
      <c r="E3" s="1173"/>
      <c r="F3" s="1174"/>
      <c r="G3" s="615"/>
      <c r="H3" s="615"/>
      <c r="I3" s="615"/>
      <c r="J3" s="615"/>
    </row>
    <row r="4" spans="1:10" ht="25.5" customHeight="1" x14ac:dyDescent="0.2">
      <c r="A4" s="1175" t="s">
        <v>11</v>
      </c>
      <c r="B4" s="1176"/>
      <c r="C4" s="1176"/>
      <c r="D4" s="1176"/>
      <c r="E4" s="1176"/>
      <c r="F4" s="1177"/>
      <c r="G4" s="615"/>
      <c r="H4" s="615"/>
      <c r="I4" s="615"/>
      <c r="J4" s="615"/>
    </row>
    <row r="5" spans="1:10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  <c r="J5" s="615"/>
    </row>
    <row r="6" spans="1:10" ht="14.25" customHeight="1" x14ac:dyDescent="0.2">
      <c r="A6" s="1195"/>
      <c r="B6" s="1195"/>
      <c r="C6" s="1195"/>
      <c r="D6" s="5" t="s">
        <v>4</v>
      </c>
      <c r="E6" s="5" t="s">
        <v>3</v>
      </c>
      <c r="F6" s="1163" t="s">
        <v>2352</v>
      </c>
      <c r="G6" s="615"/>
      <c r="H6" s="615"/>
      <c r="I6" s="615"/>
      <c r="J6" s="615"/>
    </row>
    <row r="7" spans="1:10" ht="18.75" customHeight="1" x14ac:dyDescent="0.2">
      <c r="A7" s="1190" t="s">
        <v>831</v>
      </c>
      <c r="B7" s="1191"/>
      <c r="C7" s="59"/>
      <c r="D7" s="59"/>
      <c r="E7" s="178"/>
      <c r="F7" s="62">
        <f>+F8+F14+F19</f>
        <v>353595</v>
      </c>
      <c r="G7" s="774"/>
      <c r="H7" s="615"/>
      <c r="I7" s="615"/>
      <c r="J7" s="615"/>
    </row>
    <row r="8" spans="1:10" ht="18.75" customHeight="1" x14ac:dyDescent="0.2">
      <c r="A8" s="18"/>
      <c r="B8" s="63" t="s">
        <v>229</v>
      </c>
      <c r="C8" s="60"/>
      <c r="D8" s="60"/>
      <c r="E8" s="179"/>
      <c r="F8" s="222">
        <f>SUM(F9:F13)</f>
        <v>126481</v>
      </c>
      <c r="G8" s="615"/>
      <c r="H8" s="615"/>
      <c r="I8" s="615"/>
      <c r="J8" s="615"/>
    </row>
    <row r="9" spans="1:10" ht="18.75" customHeight="1" x14ac:dyDescent="0.2">
      <c r="A9" s="416">
        <v>1</v>
      </c>
      <c r="B9" s="19" t="s">
        <v>230</v>
      </c>
      <c r="C9" s="404" t="s">
        <v>39</v>
      </c>
      <c r="D9" s="45">
        <v>24</v>
      </c>
      <c r="E9" s="166" t="s">
        <v>83</v>
      </c>
      <c r="F9" s="45">
        <v>58896</v>
      </c>
      <c r="G9" s="435"/>
      <c r="H9" s="615"/>
      <c r="I9" s="615"/>
      <c r="J9" s="615"/>
    </row>
    <row r="10" spans="1:10" ht="25.5" customHeight="1" x14ac:dyDescent="0.2">
      <c r="A10" s="416">
        <v>2</v>
      </c>
      <c r="B10" s="19" t="s">
        <v>231</v>
      </c>
      <c r="C10" s="404" t="s">
        <v>39</v>
      </c>
      <c r="D10" s="45">
        <v>8</v>
      </c>
      <c r="E10" s="166" t="s">
        <v>83</v>
      </c>
      <c r="F10" s="45">
        <v>12965</v>
      </c>
      <c r="G10" s="615"/>
      <c r="H10" s="615"/>
      <c r="I10" s="615"/>
      <c r="J10" s="615"/>
    </row>
    <row r="11" spans="1:10" ht="18.75" customHeight="1" x14ac:dyDescent="0.2">
      <c r="A11" s="416">
        <v>3</v>
      </c>
      <c r="B11" s="19" t="s">
        <v>232</v>
      </c>
      <c r="C11" s="404" t="s">
        <v>39</v>
      </c>
      <c r="D11" s="45">
        <v>13</v>
      </c>
      <c r="E11" s="166" t="s">
        <v>83</v>
      </c>
      <c r="F11" s="45">
        <v>27069</v>
      </c>
      <c r="G11" s="615"/>
      <c r="H11" s="615"/>
      <c r="I11" s="615"/>
      <c r="J11" s="615"/>
    </row>
    <row r="12" spans="1:10" ht="25.5" customHeight="1" x14ac:dyDescent="0.2">
      <c r="A12" s="416">
        <v>4</v>
      </c>
      <c r="B12" s="19" t="s">
        <v>233</v>
      </c>
      <c r="C12" s="404" t="s">
        <v>39</v>
      </c>
      <c r="D12" s="45">
        <v>4</v>
      </c>
      <c r="E12" s="166" t="s">
        <v>83</v>
      </c>
      <c r="F12" s="45">
        <v>6482</v>
      </c>
      <c r="G12" s="615"/>
      <c r="H12" s="615"/>
      <c r="I12" s="615"/>
      <c r="J12" s="615"/>
    </row>
    <row r="13" spans="1:10" ht="18.75" customHeight="1" x14ac:dyDescent="0.2">
      <c r="A13" s="416">
        <v>5</v>
      </c>
      <c r="B13" s="19" t="s">
        <v>234</v>
      </c>
      <c r="C13" s="404" t="s">
        <v>39</v>
      </c>
      <c r="D13" s="45">
        <v>13</v>
      </c>
      <c r="E13" s="166" t="s">
        <v>83</v>
      </c>
      <c r="F13" s="45">
        <v>21069</v>
      </c>
      <c r="G13" s="615"/>
      <c r="H13" s="615"/>
      <c r="I13" s="615"/>
      <c r="J13" s="615"/>
    </row>
    <row r="14" spans="1:10" ht="16.5" customHeight="1" x14ac:dyDescent="0.2">
      <c r="A14" s="61"/>
      <c r="B14" s="63" t="s">
        <v>235</v>
      </c>
      <c r="C14" s="404"/>
      <c r="D14" s="30"/>
      <c r="E14" s="169"/>
      <c r="F14" s="222">
        <f>SUM(F15:F18)</f>
        <v>119482</v>
      </c>
      <c r="G14" s="615"/>
      <c r="H14" s="615"/>
      <c r="I14" s="615"/>
      <c r="J14" s="615"/>
    </row>
    <row r="15" spans="1:10" ht="25.5" customHeight="1" x14ac:dyDescent="0.2">
      <c r="A15" s="416">
        <v>1</v>
      </c>
      <c r="B15" s="19" t="s">
        <v>882</v>
      </c>
      <c r="C15" s="404" t="s">
        <v>39</v>
      </c>
      <c r="D15" s="45">
        <v>12</v>
      </c>
      <c r="E15" s="157" t="s">
        <v>83</v>
      </c>
      <c r="F15" s="45">
        <v>25462</v>
      </c>
      <c r="G15" s="435"/>
      <c r="H15" s="615"/>
      <c r="I15" s="615"/>
      <c r="J15" s="615"/>
    </row>
    <row r="16" spans="1:10" ht="25.5" customHeight="1" x14ac:dyDescent="0.2">
      <c r="A16" s="416">
        <v>2</v>
      </c>
      <c r="B16" s="19" t="s">
        <v>237</v>
      </c>
      <c r="C16" s="404" t="s">
        <v>39</v>
      </c>
      <c r="D16" s="45">
        <v>13</v>
      </c>
      <c r="E16" s="157" t="s">
        <v>236</v>
      </c>
      <c r="F16" s="45">
        <v>33583</v>
      </c>
      <c r="G16" s="615"/>
      <c r="H16" s="615"/>
      <c r="I16" s="615"/>
      <c r="J16" s="615"/>
    </row>
    <row r="17" spans="1:10" ht="26.25" customHeight="1" x14ac:dyDescent="0.2">
      <c r="A17" s="416">
        <v>3</v>
      </c>
      <c r="B17" s="19" t="s">
        <v>238</v>
      </c>
      <c r="C17" s="404" t="s">
        <v>39</v>
      </c>
      <c r="D17" s="45">
        <v>4</v>
      </c>
      <c r="E17" s="157" t="s">
        <v>236</v>
      </c>
      <c r="F17" s="45">
        <v>8488</v>
      </c>
      <c r="G17" s="615"/>
      <c r="H17" s="615"/>
      <c r="I17" s="615"/>
      <c r="J17" s="615"/>
    </row>
    <row r="18" spans="1:10" ht="39.75" customHeight="1" x14ac:dyDescent="0.2">
      <c r="A18" s="416">
        <v>4</v>
      </c>
      <c r="B18" s="19" t="s">
        <v>883</v>
      </c>
      <c r="C18" s="404" t="s">
        <v>39</v>
      </c>
      <c r="D18" s="45">
        <v>16</v>
      </c>
      <c r="E18" s="157" t="s">
        <v>236</v>
      </c>
      <c r="F18" s="45">
        <v>51949</v>
      </c>
      <c r="G18" s="615"/>
      <c r="H18" s="615"/>
      <c r="I18" s="615"/>
      <c r="J18" s="615"/>
    </row>
    <row r="19" spans="1:10" ht="18" customHeight="1" x14ac:dyDescent="0.2">
      <c r="A19" s="61"/>
      <c r="B19" s="63" t="s">
        <v>239</v>
      </c>
      <c r="C19" s="64"/>
      <c r="D19" s="224"/>
      <c r="E19" s="223"/>
      <c r="F19" s="222">
        <f>SUM(F20:F22)</f>
        <v>107632</v>
      </c>
      <c r="G19" s="615"/>
      <c r="H19" s="615"/>
      <c r="I19" s="615"/>
      <c r="J19" s="615"/>
    </row>
    <row r="20" spans="1:10" ht="25.5" customHeight="1" x14ac:dyDescent="0.2">
      <c r="A20" s="416">
        <v>1</v>
      </c>
      <c r="B20" s="19" t="s">
        <v>240</v>
      </c>
      <c r="C20" s="404" t="s">
        <v>47</v>
      </c>
      <c r="D20" s="45">
        <v>100</v>
      </c>
      <c r="E20" s="166" t="s">
        <v>884</v>
      </c>
      <c r="F20" s="45">
        <v>25759</v>
      </c>
      <c r="G20" s="435"/>
      <c r="H20" s="615"/>
      <c r="I20" s="615"/>
      <c r="J20" s="615"/>
    </row>
    <row r="21" spans="1:10" ht="25.5" customHeight="1" x14ac:dyDescent="0.2">
      <c r="A21" s="416">
        <v>2</v>
      </c>
      <c r="B21" s="19" t="s">
        <v>241</v>
      </c>
      <c r="C21" s="404" t="s">
        <v>47</v>
      </c>
      <c r="D21" s="45">
        <v>500</v>
      </c>
      <c r="E21" s="166" t="s">
        <v>884</v>
      </c>
      <c r="F21" s="45">
        <v>78797</v>
      </c>
      <c r="G21" s="435"/>
      <c r="H21" s="615"/>
      <c r="I21" s="615"/>
      <c r="J21" s="615"/>
    </row>
    <row r="22" spans="1:10" ht="25.5" customHeight="1" x14ac:dyDescent="0.2">
      <c r="A22" s="416">
        <v>3</v>
      </c>
      <c r="B22" s="19" t="s">
        <v>885</v>
      </c>
      <c r="C22" s="404" t="s">
        <v>39</v>
      </c>
      <c r="D22" s="58">
        <v>2</v>
      </c>
      <c r="E22" s="157" t="s">
        <v>886</v>
      </c>
      <c r="F22" s="45">
        <v>3076</v>
      </c>
      <c r="G22" s="435"/>
      <c r="H22" s="615"/>
      <c r="I22" s="615"/>
      <c r="J22" s="615"/>
    </row>
    <row r="23" spans="1:10" s="136" customFormat="1" ht="17.25" customHeight="1" x14ac:dyDescent="0.2">
      <c r="A23" s="1192" t="s">
        <v>830</v>
      </c>
      <c r="B23" s="1193"/>
      <c r="C23" s="138"/>
      <c r="D23" s="138"/>
      <c r="E23" s="177"/>
      <c r="F23" s="139">
        <f>+F24</f>
        <v>2240000</v>
      </c>
      <c r="G23" s="1372"/>
      <c r="H23" s="1372"/>
      <c r="I23" s="1372"/>
      <c r="J23" s="1372"/>
    </row>
    <row r="24" spans="1:10" ht="27.75" customHeight="1" x14ac:dyDescent="0.2">
      <c r="A24" s="297">
        <v>1</v>
      </c>
      <c r="B24" s="196" t="s">
        <v>740</v>
      </c>
      <c r="C24" s="296" t="s">
        <v>714</v>
      </c>
      <c r="D24" s="58">
        <v>1</v>
      </c>
      <c r="E24" s="174" t="s">
        <v>754</v>
      </c>
      <c r="F24" s="295">
        <v>2240000</v>
      </c>
      <c r="G24" s="615"/>
      <c r="H24" s="615"/>
      <c r="I24" s="615"/>
      <c r="J24" s="615"/>
    </row>
    <row r="25" spans="1:10" x14ac:dyDescent="0.2">
      <c r="G25" s="615"/>
      <c r="H25" s="615"/>
      <c r="I25" s="615"/>
      <c r="J25" s="615"/>
    </row>
    <row r="26" spans="1:10" x14ac:dyDescent="0.2">
      <c r="G26" s="615"/>
      <c r="H26" s="615"/>
      <c r="I26" s="615"/>
      <c r="J26" s="615"/>
    </row>
    <row r="27" spans="1:10" x14ac:dyDescent="0.2">
      <c r="G27" s="615"/>
      <c r="H27" s="615"/>
      <c r="I27" s="615"/>
      <c r="J27" s="615"/>
    </row>
    <row r="28" spans="1:10" x14ac:dyDescent="0.2">
      <c r="G28" s="615"/>
      <c r="H28" s="615"/>
      <c r="I28" s="615"/>
      <c r="J28" s="615"/>
    </row>
    <row r="29" spans="1:10" x14ac:dyDescent="0.2">
      <c r="G29" s="615"/>
      <c r="H29" s="615"/>
      <c r="I29" s="615"/>
      <c r="J29" s="615"/>
    </row>
  </sheetData>
  <mergeCells count="9">
    <mergeCell ref="A7:B7"/>
    <mergeCell ref="A23:B23"/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I98"/>
  <sheetViews>
    <sheetView zoomScaleNormal="100" zoomScaleSheetLayoutView="90" workbookViewId="0">
      <selection activeCell="G2" sqref="G2:I90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72" customWidth="1"/>
    <col min="5" max="5" width="25.42578125" style="163" customWidth="1"/>
    <col min="6" max="6" width="17.7109375" style="72" customWidth="1"/>
    <col min="7" max="16384" width="11.42578125" style="4"/>
  </cols>
  <sheetData>
    <row r="2" spans="1:9" ht="18" customHeight="1" x14ac:dyDescent="0.2">
      <c r="A2" s="1170" t="s">
        <v>793</v>
      </c>
      <c r="B2" s="1171"/>
      <c r="C2" s="1"/>
      <c r="D2" s="68"/>
      <c r="E2" s="153"/>
      <c r="F2" s="73"/>
      <c r="G2" s="615"/>
      <c r="H2" s="615"/>
      <c r="I2" s="615"/>
    </row>
    <row r="3" spans="1:9" ht="25.5" customHeight="1" x14ac:dyDescent="0.2">
      <c r="A3" s="1172" t="s">
        <v>9</v>
      </c>
      <c r="B3" s="1173"/>
      <c r="C3" s="1173"/>
      <c r="D3" s="1173"/>
      <c r="E3" s="1173"/>
      <c r="F3" s="1174"/>
      <c r="G3" s="615"/>
      <c r="H3" s="615"/>
      <c r="I3" s="615"/>
    </row>
    <row r="4" spans="1:9" ht="25.5" customHeight="1" x14ac:dyDescent="0.2">
      <c r="A4" s="1175" t="s">
        <v>10</v>
      </c>
      <c r="B4" s="1176"/>
      <c r="C4" s="1176"/>
      <c r="D4" s="1176"/>
      <c r="E4" s="1176"/>
      <c r="F4" s="1177"/>
      <c r="G4" s="615"/>
      <c r="H4" s="615"/>
      <c r="I4" s="615"/>
    </row>
    <row r="5" spans="1:9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</row>
    <row r="6" spans="1:9" ht="18" customHeight="1" x14ac:dyDescent="0.2">
      <c r="A6" s="1195"/>
      <c r="B6" s="1195"/>
      <c r="C6" s="1195"/>
      <c r="D6" s="5" t="s">
        <v>4</v>
      </c>
      <c r="E6" s="5" t="s">
        <v>3</v>
      </c>
      <c r="F6" s="1163" t="s">
        <v>2352</v>
      </c>
      <c r="G6" s="615"/>
      <c r="H6" s="615"/>
      <c r="I6" s="615"/>
    </row>
    <row r="7" spans="1:9" ht="23.25" customHeight="1" x14ac:dyDescent="0.2">
      <c r="A7" s="1200" t="s">
        <v>159</v>
      </c>
      <c r="B7" s="1200"/>
      <c r="C7" s="18"/>
      <c r="D7" s="29"/>
      <c r="E7" s="168"/>
      <c r="F7" s="524">
        <v>56787</v>
      </c>
      <c r="G7" s="435"/>
      <c r="H7" s="615"/>
      <c r="I7" s="615"/>
    </row>
    <row r="8" spans="1:9" x14ac:dyDescent="0.2">
      <c r="A8" s="43"/>
      <c r="B8" s="216" t="s">
        <v>1364</v>
      </c>
      <c r="C8" s="64"/>
      <c r="D8" s="220"/>
      <c r="E8" s="221"/>
      <c r="F8" s="241">
        <f>+F9</f>
        <v>56788</v>
      </c>
      <c r="G8" s="615"/>
      <c r="H8" s="615"/>
      <c r="I8" s="615"/>
    </row>
    <row r="9" spans="1:9" ht="18.75" customHeight="1" x14ac:dyDescent="0.2">
      <c r="A9" s="481"/>
      <c r="B9" s="216" t="s">
        <v>755</v>
      </c>
      <c r="C9" s="52"/>
      <c r="D9" s="69"/>
      <c r="E9" s="175"/>
      <c r="F9" s="241">
        <f>+F10+F14+F17+F19+F21+F24+F26+F30</f>
        <v>56788</v>
      </c>
      <c r="G9" s="615"/>
      <c r="H9" s="435"/>
      <c r="I9" s="615"/>
    </row>
    <row r="10" spans="1:9" ht="42" customHeight="1" x14ac:dyDescent="0.2">
      <c r="A10" s="485">
        <v>1</v>
      </c>
      <c r="B10" s="528" t="s">
        <v>1392</v>
      </c>
      <c r="C10" s="20"/>
      <c r="D10" s="56"/>
      <c r="E10" s="529"/>
      <c r="F10" s="530">
        <f>SUM(F11:F13)</f>
        <v>2061</v>
      </c>
      <c r="G10" s="615"/>
      <c r="H10" s="615"/>
      <c r="I10" s="615"/>
    </row>
    <row r="11" spans="1:9" ht="27" customHeight="1" x14ac:dyDescent="0.2">
      <c r="A11" s="478">
        <v>1.1000000000000001</v>
      </c>
      <c r="B11" s="523" t="s">
        <v>1365</v>
      </c>
      <c r="C11" s="486" t="s">
        <v>39</v>
      </c>
      <c r="D11" s="34">
        <v>1</v>
      </c>
      <c r="E11" s="159" t="s">
        <v>1366</v>
      </c>
      <c r="F11" s="15">
        <v>694</v>
      </c>
      <c r="G11" s="615"/>
      <c r="H11" s="615"/>
      <c r="I11" s="615"/>
    </row>
    <row r="12" spans="1:9" ht="27" customHeight="1" x14ac:dyDescent="0.2">
      <c r="A12" s="478">
        <v>1.2</v>
      </c>
      <c r="B12" s="523" t="s">
        <v>1367</v>
      </c>
      <c r="C12" s="486" t="s">
        <v>39</v>
      </c>
      <c r="D12" s="34">
        <v>1</v>
      </c>
      <c r="E12" s="159" t="s">
        <v>1368</v>
      </c>
      <c r="F12" s="15">
        <v>693</v>
      </c>
      <c r="G12" s="615"/>
      <c r="H12" s="615"/>
      <c r="I12" s="615"/>
    </row>
    <row r="13" spans="1:9" ht="27" customHeight="1" x14ac:dyDescent="0.2">
      <c r="A13" s="478">
        <v>1.3</v>
      </c>
      <c r="B13" s="523" t="s">
        <v>1369</v>
      </c>
      <c r="C13" s="486" t="s">
        <v>39</v>
      </c>
      <c r="D13" s="34">
        <v>1</v>
      </c>
      <c r="E13" s="159" t="s">
        <v>1366</v>
      </c>
      <c r="F13" s="15">
        <v>674</v>
      </c>
      <c r="G13" s="615"/>
      <c r="H13" s="615"/>
      <c r="I13" s="615"/>
    </row>
    <row r="14" spans="1:9" ht="39.75" customHeight="1" x14ac:dyDescent="0.2">
      <c r="A14" s="485">
        <v>2</v>
      </c>
      <c r="B14" s="528" t="s">
        <v>1393</v>
      </c>
      <c r="C14" s="11"/>
      <c r="D14" s="50"/>
      <c r="E14" s="206"/>
      <c r="F14" s="26">
        <v>770</v>
      </c>
      <c r="G14" s="615"/>
      <c r="H14" s="615"/>
      <c r="I14" s="615"/>
    </row>
    <row r="15" spans="1:9" ht="27.75" customHeight="1" x14ac:dyDescent="0.2">
      <c r="A15" s="478">
        <v>2.1</v>
      </c>
      <c r="B15" s="523" t="s">
        <v>1370</v>
      </c>
      <c r="C15" s="486" t="s">
        <v>39</v>
      </c>
      <c r="D15" s="34">
        <v>1</v>
      </c>
      <c r="E15" s="206" t="s">
        <v>1368</v>
      </c>
      <c r="F15" s="15">
        <v>770</v>
      </c>
      <c r="G15" s="615"/>
      <c r="H15" s="615"/>
      <c r="I15" s="615"/>
    </row>
    <row r="16" spans="1:9" ht="43.5" customHeight="1" x14ac:dyDescent="0.2">
      <c r="A16" s="478">
        <v>2.2000000000000002</v>
      </c>
      <c r="B16" s="523" t="s">
        <v>1371</v>
      </c>
      <c r="C16" s="486" t="s">
        <v>39</v>
      </c>
      <c r="D16" s="34">
        <v>2</v>
      </c>
      <c r="E16" s="206" t="s">
        <v>78</v>
      </c>
      <c r="F16" s="15">
        <v>0</v>
      </c>
      <c r="G16" s="615"/>
      <c r="H16" s="615"/>
      <c r="I16" s="615"/>
    </row>
    <row r="17" spans="1:9" ht="45.75" customHeight="1" x14ac:dyDescent="0.2">
      <c r="A17" s="475">
        <v>3</v>
      </c>
      <c r="B17" s="531" t="s">
        <v>1394</v>
      </c>
      <c r="C17" s="99"/>
      <c r="D17" s="532"/>
      <c r="E17" s="475"/>
      <c r="F17" s="26">
        <v>620</v>
      </c>
      <c r="G17" s="615"/>
      <c r="H17" s="615"/>
      <c r="I17" s="615"/>
    </row>
    <row r="18" spans="1:9" ht="27" customHeight="1" x14ac:dyDescent="0.2">
      <c r="A18" s="478">
        <v>3.1</v>
      </c>
      <c r="B18" s="523" t="s">
        <v>1372</v>
      </c>
      <c r="C18" s="486" t="s">
        <v>39</v>
      </c>
      <c r="D18" s="34">
        <v>1</v>
      </c>
      <c r="E18" s="206" t="s">
        <v>166</v>
      </c>
      <c r="F18" s="15">
        <v>620</v>
      </c>
      <c r="G18" s="615"/>
      <c r="H18" s="615"/>
      <c r="I18" s="615"/>
    </row>
    <row r="19" spans="1:9" ht="27" customHeight="1" x14ac:dyDescent="0.2">
      <c r="A19" s="475">
        <v>4</v>
      </c>
      <c r="B19" s="531" t="s">
        <v>1386</v>
      </c>
      <c r="C19" s="533"/>
      <c r="D19" s="534"/>
      <c r="E19" s="268"/>
      <c r="F19" s="26">
        <v>2600</v>
      </c>
      <c r="G19" s="615"/>
      <c r="H19" s="615"/>
      <c r="I19" s="615"/>
    </row>
    <row r="20" spans="1:9" ht="27" customHeight="1" x14ac:dyDescent="0.2">
      <c r="A20" s="478">
        <v>4.0999999999999996</v>
      </c>
      <c r="B20" s="523" t="s">
        <v>1373</v>
      </c>
      <c r="C20" s="480" t="s">
        <v>39</v>
      </c>
      <c r="D20" s="526">
        <v>10</v>
      </c>
      <c r="E20" s="525" t="s">
        <v>1374</v>
      </c>
      <c r="F20" s="15">
        <v>2600</v>
      </c>
      <c r="G20" s="615"/>
      <c r="H20" s="615"/>
      <c r="I20" s="615"/>
    </row>
    <row r="21" spans="1:9" ht="27" customHeight="1" x14ac:dyDescent="0.2">
      <c r="A21" s="475">
        <v>5</v>
      </c>
      <c r="B21" s="531" t="s">
        <v>1387</v>
      </c>
      <c r="C21" s="533"/>
      <c r="D21" s="534"/>
      <c r="E21" s="268"/>
      <c r="F21" s="26">
        <v>6700</v>
      </c>
      <c r="G21" s="615"/>
      <c r="H21" s="615"/>
      <c r="I21" s="615"/>
    </row>
    <row r="22" spans="1:9" ht="27" customHeight="1" x14ac:dyDescent="0.2">
      <c r="A22" s="478">
        <v>5.0999999999999996</v>
      </c>
      <c r="B22" s="523" t="s">
        <v>1375</v>
      </c>
      <c r="C22" s="480"/>
      <c r="D22" s="526">
        <v>2</v>
      </c>
      <c r="E22" s="525" t="s">
        <v>1376</v>
      </c>
      <c r="F22" s="15">
        <v>6700</v>
      </c>
      <c r="G22" s="615"/>
      <c r="H22" s="615"/>
      <c r="I22" s="615"/>
    </row>
    <row r="23" spans="1:9" ht="27" customHeight="1" x14ac:dyDescent="0.2">
      <c r="A23" s="478">
        <v>5.2</v>
      </c>
      <c r="B23" s="523" t="s">
        <v>1377</v>
      </c>
      <c r="C23" s="480"/>
      <c r="D23" s="526"/>
      <c r="E23" s="525" t="s">
        <v>884</v>
      </c>
      <c r="F23" s="15">
        <f>SUM(F11:F13)</f>
        <v>2061</v>
      </c>
      <c r="G23" s="615"/>
      <c r="H23" s="615"/>
      <c r="I23" s="615"/>
    </row>
    <row r="24" spans="1:9" ht="27" customHeight="1" x14ac:dyDescent="0.2">
      <c r="A24" s="475">
        <v>6</v>
      </c>
      <c r="B24" s="531" t="s">
        <v>1388</v>
      </c>
      <c r="C24" s="533"/>
      <c r="D24" s="534"/>
      <c r="E24" s="268"/>
      <c r="F24" s="26">
        <v>500</v>
      </c>
      <c r="G24" s="615"/>
      <c r="H24" s="615"/>
      <c r="I24" s="615"/>
    </row>
    <row r="25" spans="1:9" ht="27" customHeight="1" x14ac:dyDescent="0.2">
      <c r="A25" s="478">
        <v>6.1</v>
      </c>
      <c r="B25" s="523" t="s">
        <v>1378</v>
      </c>
      <c r="C25" s="535" t="s">
        <v>509</v>
      </c>
      <c r="D25" s="526">
        <v>1</v>
      </c>
      <c r="E25" s="525" t="s">
        <v>1379</v>
      </c>
      <c r="F25" s="15">
        <v>500</v>
      </c>
      <c r="G25" s="615"/>
      <c r="H25" s="615"/>
      <c r="I25" s="615"/>
    </row>
    <row r="26" spans="1:9" ht="27" customHeight="1" x14ac:dyDescent="0.2">
      <c r="A26" s="475">
        <v>7</v>
      </c>
      <c r="B26" s="531" t="s">
        <v>1389</v>
      </c>
      <c r="C26" s="533"/>
      <c r="D26" s="534"/>
      <c r="E26" s="268"/>
      <c r="F26" s="26">
        <f>SUM(F27:F29)</f>
        <v>3690</v>
      </c>
      <c r="G26" s="615"/>
      <c r="H26" s="615"/>
      <c r="I26" s="615"/>
    </row>
    <row r="27" spans="1:9" ht="39.75" customHeight="1" x14ac:dyDescent="0.2">
      <c r="A27" s="478">
        <v>7.1</v>
      </c>
      <c r="B27" s="523" t="s">
        <v>1380</v>
      </c>
      <c r="C27" s="536" t="s">
        <v>1381</v>
      </c>
      <c r="D27" s="526">
        <v>2</v>
      </c>
      <c r="E27" s="525" t="s">
        <v>1382</v>
      </c>
      <c r="F27" s="15">
        <v>1230</v>
      </c>
      <c r="G27" s="615"/>
      <c r="H27" s="615"/>
      <c r="I27" s="615"/>
    </row>
    <row r="28" spans="1:9" ht="32.25" customHeight="1" x14ac:dyDescent="0.2">
      <c r="A28" s="478">
        <v>7.2</v>
      </c>
      <c r="B28" s="527" t="s">
        <v>1383</v>
      </c>
      <c r="C28" s="537" t="s">
        <v>509</v>
      </c>
      <c r="D28" s="526">
        <v>10</v>
      </c>
      <c r="E28" s="525" t="s">
        <v>389</v>
      </c>
      <c r="F28" s="15">
        <v>1230</v>
      </c>
      <c r="G28" s="615"/>
      <c r="H28" s="615"/>
      <c r="I28" s="615"/>
    </row>
    <row r="29" spans="1:9" ht="18.75" customHeight="1" x14ac:dyDescent="0.2">
      <c r="A29" s="478">
        <v>7.3</v>
      </c>
      <c r="B29" s="523" t="s">
        <v>1384</v>
      </c>
      <c r="C29" s="258" t="s">
        <v>162</v>
      </c>
      <c r="D29" s="34">
        <v>13</v>
      </c>
      <c r="E29" s="206" t="s">
        <v>1385</v>
      </c>
      <c r="F29" s="15">
        <v>1230</v>
      </c>
      <c r="G29" s="615"/>
      <c r="H29" s="615"/>
      <c r="I29" s="615"/>
    </row>
    <row r="30" spans="1:9" ht="18.75" customHeight="1" x14ac:dyDescent="0.2">
      <c r="A30" s="483">
        <v>8</v>
      </c>
      <c r="B30" s="531" t="s">
        <v>1239</v>
      </c>
      <c r="C30" s="48"/>
      <c r="D30" s="49"/>
      <c r="E30" s="48"/>
      <c r="F30" s="119">
        <f>SUM(F31:F33)</f>
        <v>39847</v>
      </c>
      <c r="G30" s="615"/>
      <c r="H30" s="615"/>
      <c r="I30" s="615"/>
    </row>
    <row r="31" spans="1:9" ht="18.75" customHeight="1" x14ac:dyDescent="0.2">
      <c r="A31" s="192">
        <v>8.1</v>
      </c>
      <c r="B31" s="523" t="s">
        <v>1222</v>
      </c>
      <c r="C31" s="11"/>
      <c r="D31" s="58">
        <v>1</v>
      </c>
      <c r="E31" s="206" t="s">
        <v>48</v>
      </c>
      <c r="F31" s="15">
        <v>36600</v>
      </c>
      <c r="G31" s="615"/>
      <c r="H31" s="615"/>
      <c r="I31" s="615"/>
    </row>
    <row r="32" spans="1:9" ht="18.75" customHeight="1" x14ac:dyDescent="0.2">
      <c r="A32" s="192">
        <v>8.1999999999999993</v>
      </c>
      <c r="B32" s="523" t="s">
        <v>1390</v>
      </c>
      <c r="C32" s="11"/>
      <c r="D32" s="58">
        <v>1</v>
      </c>
      <c r="E32" s="206" t="s">
        <v>48</v>
      </c>
      <c r="F32" s="15">
        <v>1247</v>
      </c>
      <c r="G32" s="615"/>
      <c r="H32" s="615"/>
      <c r="I32" s="615"/>
    </row>
    <row r="33" spans="1:9" ht="18.75" customHeight="1" x14ac:dyDescent="0.2">
      <c r="A33" s="192">
        <v>8.3000000000000007</v>
      </c>
      <c r="B33" s="523" t="s">
        <v>1391</v>
      </c>
      <c r="C33" s="11"/>
      <c r="D33" s="50"/>
      <c r="E33" s="11" t="s">
        <v>1395</v>
      </c>
      <c r="F33" s="307">
        <v>2000</v>
      </c>
      <c r="G33" s="615"/>
      <c r="H33" s="615"/>
      <c r="I33" s="615"/>
    </row>
    <row r="34" spans="1:9" ht="25.5" customHeight="1" x14ac:dyDescent="0.2">
      <c r="A34" s="194"/>
      <c r="B34" s="216" t="s">
        <v>962</v>
      </c>
      <c r="C34" s="52"/>
      <c r="D34" s="52"/>
      <c r="E34" s="175"/>
      <c r="F34" s="241">
        <f>SUM(F35+F38+F40+F44+F48+F52+F55+F58+F62+F67)</f>
        <v>110533.8</v>
      </c>
      <c r="G34" s="615"/>
      <c r="H34" s="615"/>
      <c r="I34" s="615"/>
    </row>
    <row r="35" spans="1:9" ht="25.5" customHeight="1" x14ac:dyDescent="0.2">
      <c r="A35" s="91">
        <v>1</v>
      </c>
      <c r="B35" s="305" t="s">
        <v>970</v>
      </c>
      <c r="C35" s="302"/>
      <c r="D35" s="302"/>
      <c r="E35" s="306"/>
      <c r="F35" s="241">
        <f>SUM(F36:F37)</f>
        <v>9000</v>
      </c>
      <c r="G35" s="615"/>
      <c r="H35" s="615"/>
      <c r="I35" s="615"/>
    </row>
    <row r="36" spans="1:9" ht="25.5" customHeight="1" x14ac:dyDescent="0.2">
      <c r="A36" s="194">
        <v>1.1000000000000001</v>
      </c>
      <c r="B36" s="298" t="s">
        <v>924</v>
      </c>
      <c r="C36" s="299" t="s">
        <v>47</v>
      </c>
      <c r="D36" s="420">
        <v>1</v>
      </c>
      <c r="E36" s="155" t="s">
        <v>925</v>
      </c>
      <c r="F36" s="44">
        <v>6000</v>
      </c>
      <c r="G36" s="615"/>
      <c r="H36" s="615"/>
      <c r="I36" s="615"/>
    </row>
    <row r="37" spans="1:9" ht="25.5" customHeight="1" x14ac:dyDescent="0.2">
      <c r="A37" s="194">
        <v>1.2</v>
      </c>
      <c r="B37" s="298" t="s">
        <v>926</v>
      </c>
      <c r="C37" s="54" t="s">
        <v>162</v>
      </c>
      <c r="D37" s="420">
        <v>8</v>
      </c>
      <c r="E37" s="155" t="s">
        <v>164</v>
      </c>
      <c r="F37" s="44">
        <v>3000</v>
      </c>
      <c r="G37" s="615"/>
      <c r="H37" s="615"/>
      <c r="I37" s="615"/>
    </row>
    <row r="38" spans="1:9" ht="25.5" customHeight="1" x14ac:dyDescent="0.2">
      <c r="A38" s="91">
        <v>2</v>
      </c>
      <c r="B38" s="305" t="s">
        <v>954</v>
      </c>
      <c r="C38" s="302"/>
      <c r="D38" s="303"/>
      <c r="E38" s="306"/>
      <c r="F38" s="241">
        <f>SUM(F39)</f>
        <v>1124</v>
      </c>
      <c r="G38" s="615"/>
      <c r="H38" s="615"/>
      <c r="I38" s="615"/>
    </row>
    <row r="39" spans="1:9" ht="34.5" customHeight="1" x14ac:dyDescent="0.2">
      <c r="A39" s="194">
        <v>2.1</v>
      </c>
      <c r="B39" s="300" t="s">
        <v>1260</v>
      </c>
      <c r="C39" s="54" t="s">
        <v>162</v>
      </c>
      <c r="D39" s="420">
        <v>3</v>
      </c>
      <c r="E39" s="301" t="s">
        <v>927</v>
      </c>
      <c r="F39" s="44">
        <v>1124</v>
      </c>
      <c r="G39" s="615"/>
      <c r="H39" s="615"/>
      <c r="I39" s="615"/>
    </row>
    <row r="40" spans="1:9" ht="25.5" customHeight="1" x14ac:dyDescent="0.2">
      <c r="A40" s="91">
        <v>3</v>
      </c>
      <c r="B40" s="305" t="s">
        <v>955</v>
      </c>
      <c r="C40" s="302"/>
      <c r="D40" s="303"/>
      <c r="E40" s="306"/>
      <c r="F40" s="241">
        <f>SUM(F41:F43)</f>
        <v>13000</v>
      </c>
      <c r="G40" s="615"/>
      <c r="H40" s="615"/>
      <c r="I40" s="615"/>
    </row>
    <row r="41" spans="1:9" ht="51.75" customHeight="1" x14ac:dyDescent="0.2">
      <c r="A41" s="194">
        <v>3.1</v>
      </c>
      <c r="B41" s="298" t="s">
        <v>965</v>
      </c>
      <c r="C41" s="54" t="s">
        <v>162</v>
      </c>
      <c r="D41" s="420">
        <v>2</v>
      </c>
      <c r="E41" s="155" t="s">
        <v>928</v>
      </c>
      <c r="F41" s="44">
        <v>0</v>
      </c>
      <c r="G41" s="615"/>
      <c r="H41" s="615"/>
      <c r="I41" s="615"/>
    </row>
    <row r="42" spans="1:9" ht="25.5" customHeight="1" x14ac:dyDescent="0.2">
      <c r="A42" s="194">
        <v>3.2</v>
      </c>
      <c r="B42" s="298" t="s">
        <v>929</v>
      </c>
      <c r="C42" s="54" t="s">
        <v>162</v>
      </c>
      <c r="D42" s="420">
        <v>4</v>
      </c>
      <c r="E42" s="155" t="s">
        <v>930</v>
      </c>
      <c r="F42" s="44">
        <v>3000</v>
      </c>
      <c r="G42" s="615"/>
      <c r="H42" s="615"/>
      <c r="I42" s="615"/>
    </row>
    <row r="43" spans="1:9" ht="25.5" customHeight="1" x14ac:dyDescent="0.2">
      <c r="A43" s="194">
        <v>3.3</v>
      </c>
      <c r="B43" s="298" t="s">
        <v>931</v>
      </c>
      <c r="C43" s="54" t="s">
        <v>162</v>
      </c>
      <c r="D43" s="420">
        <v>1</v>
      </c>
      <c r="E43" s="155" t="s">
        <v>927</v>
      </c>
      <c r="F43" s="44">
        <v>10000</v>
      </c>
      <c r="G43" s="615"/>
      <c r="H43" s="615"/>
      <c r="I43" s="615"/>
    </row>
    <row r="44" spans="1:9" ht="25.5" customHeight="1" x14ac:dyDescent="0.2">
      <c r="A44" s="91">
        <v>4</v>
      </c>
      <c r="B44" s="305" t="s">
        <v>971</v>
      </c>
      <c r="C44" s="302"/>
      <c r="D44" s="303"/>
      <c r="E44" s="306"/>
      <c r="F44" s="241">
        <f>SUM(F45:F47)</f>
        <v>3500</v>
      </c>
      <c r="G44" s="615"/>
      <c r="H44" s="615"/>
      <c r="I44" s="615"/>
    </row>
    <row r="45" spans="1:9" ht="25.5" customHeight="1" x14ac:dyDescent="0.2">
      <c r="A45" s="194">
        <v>4.0999999999999996</v>
      </c>
      <c r="B45" s="298" t="s">
        <v>961</v>
      </c>
      <c r="C45" s="54" t="s">
        <v>162</v>
      </c>
      <c r="D45" s="420">
        <v>1</v>
      </c>
      <c r="E45" s="155" t="s">
        <v>191</v>
      </c>
      <c r="F45" s="44">
        <v>0</v>
      </c>
      <c r="G45" s="615"/>
      <c r="H45" s="615"/>
      <c r="I45" s="615"/>
    </row>
    <row r="46" spans="1:9" ht="25.5" customHeight="1" x14ac:dyDescent="0.2">
      <c r="A46" s="194">
        <v>4.2</v>
      </c>
      <c r="B46" s="298" t="s">
        <v>932</v>
      </c>
      <c r="C46" s="54" t="s">
        <v>162</v>
      </c>
      <c r="D46" s="420">
        <v>1</v>
      </c>
      <c r="E46" s="155" t="s">
        <v>933</v>
      </c>
      <c r="F46" s="44">
        <v>500</v>
      </c>
      <c r="G46" s="615"/>
      <c r="H46" s="615"/>
      <c r="I46" s="615"/>
    </row>
    <row r="47" spans="1:9" ht="25.5" customHeight="1" x14ac:dyDescent="0.2">
      <c r="A47" s="194">
        <v>4.3</v>
      </c>
      <c r="B47" s="298" t="s">
        <v>934</v>
      </c>
      <c r="C47" s="54" t="s">
        <v>162</v>
      </c>
      <c r="D47" s="420">
        <v>4</v>
      </c>
      <c r="E47" s="155" t="s">
        <v>930</v>
      </c>
      <c r="F47" s="44">
        <v>3000</v>
      </c>
      <c r="G47" s="615"/>
      <c r="H47" s="615"/>
      <c r="I47" s="615"/>
    </row>
    <row r="48" spans="1:9" ht="25.5" customHeight="1" x14ac:dyDescent="0.2">
      <c r="A48" s="91">
        <v>5</v>
      </c>
      <c r="B48" s="305" t="s">
        <v>956</v>
      </c>
      <c r="C48" s="302"/>
      <c r="D48" s="303"/>
      <c r="E48" s="306"/>
      <c r="F48" s="241">
        <f>SUM(F49:F51)</f>
        <v>4800</v>
      </c>
      <c r="G48" s="615"/>
      <c r="H48" s="615"/>
      <c r="I48" s="615"/>
    </row>
    <row r="49" spans="1:9" ht="25.5" customHeight="1" x14ac:dyDescent="0.2">
      <c r="A49" s="194">
        <v>5.0999999999999996</v>
      </c>
      <c r="B49" s="298" t="s">
        <v>935</v>
      </c>
      <c r="C49" s="54" t="s">
        <v>162</v>
      </c>
      <c r="D49" s="420">
        <v>4</v>
      </c>
      <c r="E49" s="155" t="s">
        <v>936</v>
      </c>
      <c r="F49" s="44">
        <v>1600</v>
      </c>
      <c r="G49" s="615"/>
      <c r="H49" s="615"/>
      <c r="I49" s="615"/>
    </row>
    <row r="50" spans="1:9" ht="37.5" customHeight="1" x14ac:dyDescent="0.2">
      <c r="A50" s="194">
        <v>5.2</v>
      </c>
      <c r="B50" s="298" t="s">
        <v>963</v>
      </c>
      <c r="C50" s="54" t="s">
        <v>162</v>
      </c>
      <c r="D50" s="420">
        <v>3</v>
      </c>
      <c r="E50" s="155" t="s">
        <v>936</v>
      </c>
      <c r="F50" s="44">
        <v>1200</v>
      </c>
      <c r="G50" s="615"/>
      <c r="H50" s="615"/>
      <c r="I50" s="615"/>
    </row>
    <row r="51" spans="1:9" ht="25.5" customHeight="1" x14ac:dyDescent="0.2">
      <c r="A51" s="194">
        <v>5.3</v>
      </c>
      <c r="B51" s="298" t="s">
        <v>937</v>
      </c>
      <c r="C51" s="54" t="s">
        <v>162</v>
      </c>
      <c r="D51" s="420">
        <v>1</v>
      </c>
      <c r="E51" s="155" t="s">
        <v>927</v>
      </c>
      <c r="F51" s="44">
        <v>2000</v>
      </c>
      <c r="G51" s="615"/>
      <c r="H51" s="615"/>
      <c r="I51" s="615"/>
    </row>
    <row r="52" spans="1:9" ht="43.5" customHeight="1" x14ac:dyDescent="0.2">
      <c r="A52" s="91">
        <v>6</v>
      </c>
      <c r="B52" s="305" t="s">
        <v>957</v>
      </c>
      <c r="C52" s="302"/>
      <c r="D52" s="303"/>
      <c r="E52" s="306"/>
      <c r="F52" s="241">
        <f>SUM(F53:F54)</f>
        <v>1650</v>
      </c>
      <c r="G52" s="615"/>
      <c r="H52" s="615"/>
      <c r="I52" s="615"/>
    </row>
    <row r="53" spans="1:9" ht="25.5" customHeight="1" x14ac:dyDescent="0.2">
      <c r="A53" s="194">
        <v>6.1</v>
      </c>
      <c r="B53" s="298" t="s">
        <v>938</v>
      </c>
      <c r="C53" s="299" t="s">
        <v>47</v>
      </c>
      <c r="D53" s="420">
        <v>5</v>
      </c>
      <c r="E53" s="155" t="s">
        <v>939</v>
      </c>
      <c r="F53" s="44">
        <v>150</v>
      </c>
      <c r="G53" s="615"/>
      <c r="H53" s="615"/>
      <c r="I53" s="615"/>
    </row>
    <row r="54" spans="1:9" ht="25.5" customHeight="1" x14ac:dyDescent="0.2">
      <c r="A54" s="194">
        <v>6.2</v>
      </c>
      <c r="B54" s="298" t="s">
        <v>940</v>
      </c>
      <c r="C54" s="54" t="s">
        <v>162</v>
      </c>
      <c r="D54" s="420"/>
      <c r="E54" s="155" t="s">
        <v>939</v>
      </c>
      <c r="F54" s="44">
        <v>1500</v>
      </c>
      <c r="G54" s="615"/>
      <c r="H54" s="615"/>
      <c r="I54" s="615"/>
    </row>
    <row r="55" spans="1:9" ht="25.5" customHeight="1" x14ac:dyDescent="0.2">
      <c r="A55" s="91">
        <v>7</v>
      </c>
      <c r="B55" s="302" t="s">
        <v>958</v>
      </c>
      <c r="C55" s="302"/>
      <c r="D55" s="303"/>
      <c r="E55" s="302"/>
      <c r="F55" s="241">
        <f>SUM(F56:F57)</f>
        <v>200</v>
      </c>
      <c r="G55" s="615"/>
      <c r="H55" s="615"/>
      <c r="I55" s="615"/>
    </row>
    <row r="56" spans="1:9" ht="25.5" customHeight="1" x14ac:dyDescent="0.2">
      <c r="A56" s="194">
        <v>7.1</v>
      </c>
      <c r="B56" s="53" t="s">
        <v>941</v>
      </c>
      <c r="C56" s="54" t="s">
        <v>162</v>
      </c>
      <c r="D56" s="420">
        <v>1</v>
      </c>
      <c r="E56" s="155" t="s">
        <v>191</v>
      </c>
      <c r="F56" s="44">
        <v>0</v>
      </c>
      <c r="G56" s="615"/>
      <c r="H56" s="615"/>
      <c r="I56" s="615"/>
    </row>
    <row r="57" spans="1:9" ht="25.5" customHeight="1" x14ac:dyDescent="0.2">
      <c r="A57" s="194">
        <v>7.2</v>
      </c>
      <c r="B57" s="298" t="s">
        <v>942</v>
      </c>
      <c r="C57" s="54" t="s">
        <v>162</v>
      </c>
      <c r="D57" s="420">
        <v>2</v>
      </c>
      <c r="E57" s="155" t="s">
        <v>943</v>
      </c>
      <c r="F57" s="44">
        <v>200</v>
      </c>
      <c r="G57" s="615"/>
      <c r="H57" s="615"/>
      <c r="I57" s="615"/>
    </row>
    <row r="58" spans="1:9" ht="25.5" customHeight="1" x14ac:dyDescent="0.2">
      <c r="A58" s="91">
        <v>8</v>
      </c>
      <c r="B58" s="302" t="s">
        <v>964</v>
      </c>
      <c r="C58" s="302"/>
      <c r="D58" s="303"/>
      <c r="E58" s="302"/>
      <c r="F58" s="241">
        <f>SUM(F59:F61)</f>
        <v>11700</v>
      </c>
      <c r="G58" s="615"/>
      <c r="H58" s="615"/>
      <c r="I58" s="615"/>
    </row>
    <row r="59" spans="1:9" ht="25.5" customHeight="1" x14ac:dyDescent="0.2">
      <c r="A59" s="194">
        <v>8.1</v>
      </c>
      <c r="B59" s="298" t="s">
        <v>944</v>
      </c>
      <c r="C59" s="54" t="s">
        <v>162</v>
      </c>
      <c r="D59" s="420">
        <v>10</v>
      </c>
      <c r="E59" s="155" t="s">
        <v>945</v>
      </c>
      <c r="F59" s="44">
        <v>500</v>
      </c>
      <c r="G59" s="615"/>
      <c r="H59" s="615"/>
      <c r="I59" s="615"/>
    </row>
    <row r="60" spans="1:9" ht="25.5" customHeight="1" x14ac:dyDescent="0.2">
      <c r="A60" s="194">
        <v>8.1999999999999993</v>
      </c>
      <c r="B60" s="298" t="s">
        <v>946</v>
      </c>
      <c r="C60" s="54" t="s">
        <v>162</v>
      </c>
      <c r="D60" s="420">
        <v>2</v>
      </c>
      <c r="E60" s="155" t="s">
        <v>943</v>
      </c>
      <c r="F60" s="44">
        <v>200</v>
      </c>
      <c r="G60" s="615"/>
      <c r="H60" s="615"/>
      <c r="I60" s="615"/>
    </row>
    <row r="61" spans="1:9" ht="25.5" customHeight="1" x14ac:dyDescent="0.2">
      <c r="A61" s="194">
        <v>8.3000000000000007</v>
      </c>
      <c r="B61" s="298" t="s">
        <v>947</v>
      </c>
      <c r="C61" s="54" t="s">
        <v>162</v>
      </c>
      <c r="D61" s="420">
        <v>3</v>
      </c>
      <c r="E61" s="155" t="s">
        <v>927</v>
      </c>
      <c r="F61" s="44">
        <v>11000</v>
      </c>
      <c r="G61" s="615"/>
      <c r="H61" s="615"/>
      <c r="I61" s="615"/>
    </row>
    <row r="62" spans="1:9" ht="25.5" customHeight="1" x14ac:dyDescent="0.2">
      <c r="A62" s="91">
        <v>9</v>
      </c>
      <c r="B62" s="302" t="s">
        <v>959</v>
      </c>
      <c r="C62" s="302"/>
      <c r="D62" s="303"/>
      <c r="E62" s="302"/>
      <c r="F62" s="241">
        <f>SUM(F63:F66)</f>
        <v>4500</v>
      </c>
      <c r="G62" s="615"/>
      <c r="H62" s="615"/>
      <c r="I62" s="615"/>
    </row>
    <row r="63" spans="1:9" ht="25.5" customHeight="1" x14ac:dyDescent="0.2">
      <c r="A63" s="194">
        <v>9.1</v>
      </c>
      <c r="B63" s="298" t="s">
        <v>948</v>
      </c>
      <c r="C63" s="54" t="s">
        <v>162</v>
      </c>
      <c r="D63" s="420">
        <v>1</v>
      </c>
      <c r="E63" s="155" t="s">
        <v>939</v>
      </c>
      <c r="F63" s="44">
        <v>2000</v>
      </c>
      <c r="G63" s="615"/>
      <c r="H63" s="615"/>
      <c r="I63" s="615"/>
    </row>
    <row r="64" spans="1:9" ht="25.5" customHeight="1" x14ac:dyDescent="0.2">
      <c r="A64" s="194">
        <v>9.1999999999999993</v>
      </c>
      <c r="B64" s="298" t="s">
        <v>949</v>
      </c>
      <c r="C64" s="54" t="s">
        <v>162</v>
      </c>
      <c r="D64" s="420">
        <v>3</v>
      </c>
      <c r="E64" s="155" t="s">
        <v>939</v>
      </c>
      <c r="F64" s="44">
        <v>1500</v>
      </c>
      <c r="G64" s="615"/>
      <c r="H64" s="615"/>
      <c r="I64" s="615"/>
    </row>
    <row r="65" spans="1:9" ht="25.5" customHeight="1" x14ac:dyDescent="0.2">
      <c r="A65" s="194">
        <v>9.3000000000000007</v>
      </c>
      <c r="B65" s="298" t="s">
        <v>950</v>
      </c>
      <c r="C65" s="54" t="s">
        <v>162</v>
      </c>
      <c r="D65" s="420">
        <v>3</v>
      </c>
      <c r="E65" s="155" t="s">
        <v>951</v>
      </c>
      <c r="F65" s="44">
        <v>0</v>
      </c>
      <c r="G65" s="615"/>
      <c r="H65" s="615"/>
      <c r="I65" s="615"/>
    </row>
    <row r="66" spans="1:9" ht="25.5" customHeight="1" x14ac:dyDescent="0.2">
      <c r="A66" s="194">
        <v>9.4</v>
      </c>
      <c r="B66" s="298" t="s">
        <v>952</v>
      </c>
      <c r="C66" s="54" t="s">
        <v>162</v>
      </c>
      <c r="D66" s="420">
        <v>3</v>
      </c>
      <c r="E66" s="155" t="s">
        <v>927</v>
      </c>
      <c r="F66" s="44">
        <v>1000</v>
      </c>
      <c r="G66" s="615"/>
      <c r="H66" s="615"/>
      <c r="I66" s="615"/>
    </row>
    <row r="67" spans="1:9" ht="21" customHeight="1" x14ac:dyDescent="0.2">
      <c r="A67" s="91">
        <v>10</v>
      </c>
      <c r="B67" s="302" t="s">
        <v>246</v>
      </c>
      <c r="C67" s="303"/>
      <c r="D67" s="421"/>
      <c r="E67" s="304"/>
      <c r="F67" s="241">
        <f>SUM(F68:F69)</f>
        <v>61059.8</v>
      </c>
      <c r="G67" s="615"/>
      <c r="H67" s="615"/>
      <c r="I67" s="615"/>
    </row>
    <row r="68" spans="1:9" ht="24" customHeight="1" x14ac:dyDescent="0.2">
      <c r="A68" s="194">
        <v>10.1</v>
      </c>
      <c r="B68" s="298" t="s">
        <v>960</v>
      </c>
      <c r="C68" s="299" t="s">
        <v>509</v>
      </c>
      <c r="D68" s="420">
        <v>2</v>
      </c>
      <c r="E68" s="155" t="s">
        <v>953</v>
      </c>
      <c r="F68" s="44">
        <v>58700</v>
      </c>
      <c r="G68" s="615"/>
      <c r="H68" s="615"/>
      <c r="I68" s="615"/>
    </row>
    <row r="69" spans="1:9" ht="25.5" customHeight="1" x14ac:dyDescent="0.2">
      <c r="A69" s="194">
        <v>10.199999999999999</v>
      </c>
      <c r="B69" s="298" t="s">
        <v>192</v>
      </c>
      <c r="C69" s="299" t="s">
        <v>47</v>
      </c>
      <c r="D69" s="420">
        <v>2</v>
      </c>
      <c r="E69" s="155" t="s">
        <v>48</v>
      </c>
      <c r="F69" s="44">
        <v>2359.8000000000002</v>
      </c>
      <c r="G69" s="615"/>
      <c r="H69" s="615"/>
      <c r="I69" s="615"/>
    </row>
    <row r="70" spans="1:9" ht="18.75" customHeight="1" x14ac:dyDescent="0.2">
      <c r="A70" s="66"/>
      <c r="B70" s="312" t="s">
        <v>832</v>
      </c>
      <c r="C70" s="317"/>
      <c r="D70" s="422"/>
      <c r="E70" s="318"/>
      <c r="F70" s="74">
        <f>SUM(F71:F84)</f>
        <v>696711</v>
      </c>
      <c r="G70" s="615"/>
      <c r="H70" s="615"/>
      <c r="I70" s="615"/>
    </row>
    <row r="71" spans="1:9" ht="25.5" x14ac:dyDescent="0.2">
      <c r="A71" s="314">
        <v>1</v>
      </c>
      <c r="B71" s="19" t="s">
        <v>969</v>
      </c>
      <c r="C71" s="310" t="s">
        <v>47</v>
      </c>
      <c r="D71" s="423">
        <v>120</v>
      </c>
      <c r="E71" s="180" t="s">
        <v>164</v>
      </c>
      <c r="F71" s="45">
        <v>2117</v>
      </c>
      <c r="G71" s="615"/>
      <c r="H71" s="615"/>
      <c r="I71" s="615"/>
    </row>
    <row r="72" spans="1:9" ht="18.75" customHeight="1" x14ac:dyDescent="0.2">
      <c r="A72" s="314">
        <v>2</v>
      </c>
      <c r="B72" s="19" t="s">
        <v>251</v>
      </c>
      <c r="C72" s="310" t="s">
        <v>47</v>
      </c>
      <c r="D72" s="423">
        <v>100</v>
      </c>
      <c r="E72" s="180" t="s">
        <v>252</v>
      </c>
      <c r="F72" s="45">
        <v>1567</v>
      </c>
      <c r="G72" s="435"/>
      <c r="H72" s="615"/>
      <c r="I72" s="615"/>
    </row>
    <row r="73" spans="1:9" ht="25.5" x14ac:dyDescent="0.2">
      <c r="A73" s="314">
        <v>3</v>
      </c>
      <c r="B73" s="19" t="s">
        <v>253</v>
      </c>
      <c r="C73" s="310" t="s">
        <v>47</v>
      </c>
      <c r="D73" s="423">
        <v>50</v>
      </c>
      <c r="E73" s="180" t="s">
        <v>41</v>
      </c>
      <c r="F73" s="45">
        <v>1500</v>
      </c>
      <c r="G73" s="615"/>
      <c r="H73" s="615"/>
      <c r="I73" s="615"/>
    </row>
    <row r="74" spans="1:9" ht="25.5" x14ac:dyDescent="0.2">
      <c r="A74" s="314">
        <v>4</v>
      </c>
      <c r="B74" s="19" t="s">
        <v>254</v>
      </c>
      <c r="C74" s="310" t="s">
        <v>47</v>
      </c>
      <c r="D74" s="423">
        <v>30</v>
      </c>
      <c r="E74" s="180" t="s">
        <v>41</v>
      </c>
      <c r="F74" s="45">
        <v>5000</v>
      </c>
      <c r="G74" s="615"/>
      <c r="H74" s="615"/>
      <c r="I74" s="615"/>
    </row>
    <row r="75" spans="1:9" ht="18.75" customHeight="1" x14ac:dyDescent="0.2">
      <c r="A75" s="314">
        <v>5</v>
      </c>
      <c r="B75" s="19" t="s">
        <v>255</v>
      </c>
      <c r="C75" s="310" t="s">
        <v>47</v>
      </c>
      <c r="D75" s="423">
        <v>9</v>
      </c>
      <c r="E75" s="180" t="s">
        <v>256</v>
      </c>
      <c r="F75" s="45">
        <v>5000</v>
      </c>
      <c r="G75" s="615"/>
      <c r="H75" s="615"/>
      <c r="I75" s="615"/>
    </row>
    <row r="76" spans="1:9" ht="25.5" x14ac:dyDescent="0.2">
      <c r="A76" s="314">
        <v>6</v>
      </c>
      <c r="B76" s="19" t="s">
        <v>257</v>
      </c>
      <c r="C76" s="310" t="s">
        <v>47</v>
      </c>
      <c r="D76" s="423">
        <v>50</v>
      </c>
      <c r="E76" s="180" t="s">
        <v>221</v>
      </c>
      <c r="F76" s="45">
        <v>8000</v>
      </c>
      <c r="G76" s="615"/>
      <c r="H76" s="615"/>
      <c r="I76" s="615"/>
    </row>
    <row r="77" spans="1:9" ht="25.5" x14ac:dyDescent="0.2">
      <c r="A77" s="314">
        <v>7</v>
      </c>
      <c r="B77" s="19" t="s">
        <v>258</v>
      </c>
      <c r="C77" s="310" t="s">
        <v>47</v>
      </c>
      <c r="D77" s="423">
        <v>60</v>
      </c>
      <c r="E77" s="180" t="s">
        <v>221</v>
      </c>
      <c r="F77" s="45">
        <v>7000</v>
      </c>
      <c r="G77" s="615"/>
      <c r="H77" s="615"/>
      <c r="I77" s="615"/>
    </row>
    <row r="78" spans="1:9" ht="22.5" customHeight="1" x14ac:dyDescent="0.2">
      <c r="A78" s="314">
        <v>8</v>
      </c>
      <c r="B78" s="19" t="s">
        <v>259</v>
      </c>
      <c r="C78" s="310" t="s">
        <v>47</v>
      </c>
      <c r="D78" s="423">
        <v>50</v>
      </c>
      <c r="E78" s="425" t="s">
        <v>966</v>
      </c>
      <c r="F78" s="45">
        <v>7000</v>
      </c>
      <c r="G78" s="615"/>
      <c r="H78" s="615"/>
      <c r="I78" s="615"/>
    </row>
    <row r="79" spans="1:9" ht="18.75" customHeight="1" x14ac:dyDescent="0.2">
      <c r="A79" s="314">
        <v>9</v>
      </c>
      <c r="B79" s="47" t="s">
        <v>260</v>
      </c>
      <c r="C79" s="310" t="s">
        <v>47</v>
      </c>
      <c r="D79" s="423">
        <v>4</v>
      </c>
      <c r="E79" s="180" t="s">
        <v>247</v>
      </c>
      <c r="F79" s="45">
        <v>54344</v>
      </c>
      <c r="G79" s="615"/>
      <c r="H79" s="615"/>
      <c r="I79" s="615"/>
    </row>
    <row r="80" spans="1:9" ht="18.75" customHeight="1" x14ac:dyDescent="0.2">
      <c r="A80" s="314">
        <v>10</v>
      </c>
      <c r="B80" s="47" t="s">
        <v>261</v>
      </c>
      <c r="C80" s="310" t="s">
        <v>47</v>
      </c>
      <c r="D80" s="423">
        <v>8</v>
      </c>
      <c r="E80" s="180" t="s">
        <v>41</v>
      </c>
      <c r="F80" s="45">
        <v>1000</v>
      </c>
      <c r="G80" s="615"/>
      <c r="H80" s="615"/>
      <c r="I80" s="615"/>
    </row>
    <row r="81" spans="1:9" ht="18.75" customHeight="1" x14ac:dyDescent="0.2">
      <c r="A81" s="314">
        <v>11</v>
      </c>
      <c r="B81" s="47" t="s">
        <v>262</v>
      </c>
      <c r="C81" s="310" t="s">
        <v>47</v>
      </c>
      <c r="D81" s="43">
        <v>8</v>
      </c>
      <c r="E81" s="180" t="s">
        <v>41</v>
      </c>
      <c r="F81" s="45">
        <v>10000</v>
      </c>
      <c r="G81" s="615"/>
      <c r="H81" s="615"/>
      <c r="I81" s="615"/>
    </row>
    <row r="82" spans="1:9" ht="18.75" customHeight="1" x14ac:dyDescent="0.2">
      <c r="A82" s="314">
        <v>12</v>
      </c>
      <c r="B82" s="47" t="s">
        <v>263</v>
      </c>
      <c r="C82" s="310" t="s">
        <v>47</v>
      </c>
      <c r="D82" s="423">
        <v>200</v>
      </c>
      <c r="E82" s="180" t="s">
        <v>247</v>
      </c>
      <c r="F82" s="45">
        <v>24670</v>
      </c>
      <c r="G82" s="615"/>
      <c r="H82" s="615"/>
      <c r="I82" s="615"/>
    </row>
    <row r="83" spans="1:9" ht="20.25" customHeight="1" x14ac:dyDescent="0.2">
      <c r="A83" s="314">
        <v>13</v>
      </c>
      <c r="B83" s="19" t="s">
        <v>967</v>
      </c>
      <c r="C83" s="310" t="s">
        <v>47</v>
      </c>
      <c r="D83" s="423">
        <v>18</v>
      </c>
      <c r="E83" s="180" t="s">
        <v>1121</v>
      </c>
      <c r="F83" s="45">
        <v>90000</v>
      </c>
      <c r="G83" s="615"/>
      <c r="H83" s="615"/>
      <c r="I83" s="615"/>
    </row>
    <row r="84" spans="1:9" ht="19.5" customHeight="1" x14ac:dyDescent="0.2">
      <c r="A84" s="314">
        <v>14</v>
      </c>
      <c r="B84" s="192" t="s">
        <v>968</v>
      </c>
      <c r="C84" s="310" t="s">
        <v>47</v>
      </c>
      <c r="D84" s="415">
        <v>11</v>
      </c>
      <c r="E84" s="180" t="s">
        <v>1121</v>
      </c>
      <c r="F84" s="424">
        <v>479513</v>
      </c>
      <c r="G84" s="615"/>
      <c r="H84" s="615"/>
      <c r="I84" s="615"/>
    </row>
    <row r="85" spans="1:9" x14ac:dyDescent="0.2">
      <c r="A85" s="4"/>
      <c r="C85" s="4"/>
      <c r="F85" s="419"/>
      <c r="G85" s="615"/>
      <c r="H85" s="615"/>
      <c r="I85" s="615"/>
    </row>
    <row r="86" spans="1:9" x14ac:dyDescent="0.2">
      <c r="A86" s="4"/>
      <c r="C86" s="4"/>
      <c r="G86" s="615"/>
      <c r="H86" s="615"/>
      <c r="I86" s="615"/>
    </row>
    <row r="87" spans="1:9" x14ac:dyDescent="0.2">
      <c r="A87" s="4"/>
      <c r="C87" s="4"/>
      <c r="G87" s="615"/>
      <c r="H87" s="615"/>
      <c r="I87" s="615"/>
    </row>
    <row r="88" spans="1:9" x14ac:dyDescent="0.2">
      <c r="A88" s="4"/>
      <c r="C88" s="4"/>
      <c r="G88" s="615"/>
      <c r="H88" s="615"/>
      <c r="I88" s="615"/>
    </row>
    <row r="89" spans="1:9" x14ac:dyDescent="0.2">
      <c r="A89" s="4"/>
      <c r="C89" s="4"/>
      <c r="G89" s="615"/>
      <c r="H89" s="615"/>
      <c r="I89" s="615"/>
    </row>
    <row r="90" spans="1:9" x14ac:dyDescent="0.2">
      <c r="A90" s="4"/>
      <c r="C90" s="4"/>
      <c r="G90" s="615"/>
      <c r="H90" s="615"/>
      <c r="I90" s="615"/>
    </row>
    <row r="91" spans="1:9" x14ac:dyDescent="0.2">
      <c r="A91" s="4"/>
      <c r="C91" s="4"/>
    </row>
    <row r="92" spans="1:9" x14ac:dyDescent="0.2">
      <c r="A92" s="4"/>
      <c r="C92" s="4"/>
    </row>
    <row r="93" spans="1:9" x14ac:dyDescent="0.2">
      <c r="A93" s="4"/>
      <c r="C93" s="4"/>
    </row>
    <row r="94" spans="1:9" x14ac:dyDescent="0.2">
      <c r="A94" s="4"/>
      <c r="C94" s="4"/>
    </row>
    <row r="95" spans="1:9" x14ac:dyDescent="0.2">
      <c r="A95" s="4"/>
      <c r="C95" s="4"/>
    </row>
    <row r="96" spans="1:9" x14ac:dyDescent="0.2">
      <c r="A96" s="4"/>
      <c r="C96" s="4"/>
    </row>
    <row r="97" spans="1:3" x14ac:dyDescent="0.2">
      <c r="A97" s="4"/>
      <c r="C97" s="4"/>
    </row>
    <row r="98" spans="1:3" x14ac:dyDescent="0.2">
      <c r="A98" s="4"/>
      <c r="C98" s="4"/>
    </row>
  </sheetData>
  <mergeCells count="8">
    <mergeCell ref="A7:B7"/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I81"/>
  <sheetViews>
    <sheetView zoomScaleNormal="100" zoomScaleSheetLayoutView="100" workbookViewId="0">
      <selection activeCell="G2" sqref="G2:I81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72" customWidth="1"/>
    <col min="5" max="5" width="25.42578125" style="163" customWidth="1"/>
    <col min="6" max="6" width="17.7109375" style="4" customWidth="1"/>
    <col min="7" max="16384" width="11.42578125" style="4"/>
  </cols>
  <sheetData>
    <row r="2" spans="1:9" ht="18" customHeight="1" x14ac:dyDescent="0.2">
      <c r="A2" s="1170" t="s">
        <v>21</v>
      </c>
      <c r="B2" s="1171"/>
      <c r="C2" s="1"/>
      <c r="D2" s="68"/>
      <c r="E2" s="153"/>
      <c r="F2" s="3"/>
      <c r="G2" s="615"/>
      <c r="H2" s="615"/>
      <c r="I2" s="615"/>
    </row>
    <row r="3" spans="1:9" ht="25.5" customHeight="1" x14ac:dyDescent="0.2">
      <c r="A3" s="1172" t="s">
        <v>9</v>
      </c>
      <c r="B3" s="1173"/>
      <c r="C3" s="1173"/>
      <c r="D3" s="1173"/>
      <c r="E3" s="1173"/>
      <c r="F3" s="1174"/>
      <c r="G3" s="615"/>
      <c r="H3" s="615"/>
      <c r="I3" s="615"/>
    </row>
    <row r="4" spans="1:9" ht="18" customHeight="1" x14ac:dyDescent="0.2">
      <c r="A4" s="1175" t="s">
        <v>8</v>
      </c>
      <c r="B4" s="1176"/>
      <c r="C4" s="1176"/>
      <c r="D4" s="1176"/>
      <c r="E4" s="1176"/>
      <c r="F4" s="1177"/>
      <c r="G4" s="615"/>
      <c r="H4" s="615"/>
      <c r="I4" s="615"/>
    </row>
    <row r="5" spans="1:9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</row>
    <row r="6" spans="1:9" ht="18" customHeight="1" x14ac:dyDescent="0.2">
      <c r="A6" s="1195"/>
      <c r="B6" s="1195"/>
      <c r="C6" s="1195"/>
      <c r="D6" s="5" t="s">
        <v>4</v>
      </c>
      <c r="E6" s="5" t="s">
        <v>3</v>
      </c>
      <c r="F6" s="1163" t="s">
        <v>2352</v>
      </c>
      <c r="G6" s="615"/>
      <c r="H6" s="615"/>
      <c r="I6" s="615"/>
    </row>
    <row r="7" spans="1:9" ht="18.75" customHeight="1" x14ac:dyDescent="0.2">
      <c r="A7" s="495" t="s">
        <v>264</v>
      </c>
      <c r="B7" s="496"/>
      <c r="C7" s="294"/>
      <c r="D7" s="497"/>
      <c r="E7" s="294"/>
      <c r="F7" s="75">
        <f>+F8+F38+F53+F57</f>
        <v>1613377</v>
      </c>
      <c r="G7" s="615"/>
      <c r="H7" s="615"/>
      <c r="I7" s="615"/>
    </row>
    <row r="8" spans="1:9" ht="15.75" customHeight="1" x14ac:dyDescent="0.2">
      <c r="A8" s="498" t="s">
        <v>1261</v>
      </c>
      <c r="B8" s="499"/>
      <c r="C8" s="499"/>
      <c r="D8" s="500"/>
      <c r="E8" s="237"/>
      <c r="F8" s="202">
        <f>+F9+F15+F19+F31</f>
        <v>207882</v>
      </c>
      <c r="G8" s="615"/>
      <c r="H8" s="615"/>
      <c r="I8" s="615"/>
    </row>
    <row r="9" spans="1:9" ht="18.75" customHeight="1" x14ac:dyDescent="0.2">
      <c r="A9" s="502">
        <v>1</v>
      </c>
      <c r="B9" s="503" t="s">
        <v>1262</v>
      </c>
      <c r="C9" s="504"/>
      <c r="D9" s="479"/>
      <c r="E9" s="81"/>
      <c r="F9" s="38">
        <f>SUM(F10:F14)</f>
        <v>61461</v>
      </c>
      <c r="G9" s="435"/>
      <c r="H9" s="615"/>
      <c r="I9" s="615"/>
    </row>
    <row r="10" spans="1:9" ht="21.75" customHeight="1" x14ac:dyDescent="0.2">
      <c r="A10" s="521">
        <v>1.1000000000000001</v>
      </c>
      <c r="B10" s="505" t="s">
        <v>1263</v>
      </c>
      <c r="C10" s="504" t="s">
        <v>39</v>
      </c>
      <c r="D10" s="479">
        <v>500</v>
      </c>
      <c r="E10" s="484" t="s">
        <v>1121</v>
      </c>
      <c r="F10" s="316">
        <v>11643</v>
      </c>
      <c r="G10" s="615"/>
      <c r="H10" s="615"/>
      <c r="I10" s="615"/>
    </row>
    <row r="11" spans="1:9" ht="21.75" customHeight="1" x14ac:dyDescent="0.2">
      <c r="A11" s="521">
        <v>1.2</v>
      </c>
      <c r="B11" s="505" t="s">
        <v>1264</v>
      </c>
      <c r="C11" s="504" t="s">
        <v>39</v>
      </c>
      <c r="D11" s="479">
        <v>600</v>
      </c>
      <c r="E11" s="484" t="s">
        <v>1265</v>
      </c>
      <c r="F11" s="316">
        <v>12298</v>
      </c>
      <c r="G11" s="615"/>
      <c r="H11" s="615"/>
      <c r="I11" s="615"/>
    </row>
    <row r="12" spans="1:9" ht="21.75" customHeight="1" x14ac:dyDescent="0.2">
      <c r="A12" s="521">
        <v>1.3</v>
      </c>
      <c r="B12" s="506" t="s">
        <v>1266</v>
      </c>
      <c r="C12" s="507" t="s">
        <v>39</v>
      </c>
      <c r="D12" s="479">
        <v>900</v>
      </c>
      <c r="E12" s="484" t="s">
        <v>265</v>
      </c>
      <c r="F12" s="316">
        <v>13729</v>
      </c>
      <c r="G12" s="615"/>
      <c r="H12" s="615"/>
      <c r="I12" s="615"/>
    </row>
    <row r="13" spans="1:9" ht="21.75" customHeight="1" x14ac:dyDescent="0.2">
      <c r="A13" s="521">
        <v>1.4</v>
      </c>
      <c r="B13" s="506" t="s">
        <v>1267</v>
      </c>
      <c r="C13" s="507" t="s">
        <v>39</v>
      </c>
      <c r="D13" s="479">
        <v>400</v>
      </c>
      <c r="E13" s="484" t="s">
        <v>266</v>
      </c>
      <c r="F13" s="316">
        <v>12023</v>
      </c>
      <c r="G13" s="615"/>
      <c r="H13" s="615"/>
      <c r="I13" s="615"/>
    </row>
    <row r="14" spans="1:9" ht="21.75" customHeight="1" x14ac:dyDescent="0.2">
      <c r="A14" s="521">
        <v>1.5</v>
      </c>
      <c r="B14" s="506" t="s">
        <v>1268</v>
      </c>
      <c r="C14" s="507" t="s">
        <v>39</v>
      </c>
      <c r="D14" s="479">
        <v>1020</v>
      </c>
      <c r="E14" s="484" t="s">
        <v>1121</v>
      </c>
      <c r="F14" s="316">
        <v>11768</v>
      </c>
      <c r="G14" s="615"/>
      <c r="H14" s="615"/>
      <c r="I14" s="615"/>
    </row>
    <row r="15" spans="1:9" ht="20.25" customHeight="1" x14ac:dyDescent="0.2">
      <c r="A15" s="502">
        <v>2</v>
      </c>
      <c r="B15" s="508" t="s">
        <v>267</v>
      </c>
      <c r="C15" s="507"/>
      <c r="D15" s="479"/>
      <c r="E15" s="484"/>
      <c r="F15" s="119">
        <f>SUM(F16:F18)</f>
        <v>31691</v>
      </c>
      <c r="G15" s="615"/>
      <c r="H15" s="615"/>
      <c r="I15" s="615"/>
    </row>
    <row r="16" spans="1:9" ht="21.75" customHeight="1" x14ac:dyDescent="0.2">
      <c r="A16" s="521">
        <v>2.1</v>
      </c>
      <c r="B16" s="506" t="s">
        <v>268</v>
      </c>
      <c r="C16" s="507" t="s">
        <v>39</v>
      </c>
      <c r="D16" s="479">
        <v>3600</v>
      </c>
      <c r="E16" s="484" t="s">
        <v>269</v>
      </c>
      <c r="F16" s="316">
        <v>11327</v>
      </c>
      <c r="G16" s="615"/>
      <c r="H16" s="615"/>
      <c r="I16" s="615"/>
    </row>
    <row r="17" spans="1:9" ht="21.75" customHeight="1" x14ac:dyDescent="0.2">
      <c r="A17" s="521">
        <v>2.2000000000000002</v>
      </c>
      <c r="B17" s="506" t="s">
        <v>270</v>
      </c>
      <c r="C17" s="507" t="s">
        <v>39</v>
      </c>
      <c r="D17" s="479">
        <v>400</v>
      </c>
      <c r="E17" s="484" t="s">
        <v>271</v>
      </c>
      <c r="F17" s="316">
        <v>10363</v>
      </c>
      <c r="G17" s="615"/>
      <c r="H17" s="615"/>
      <c r="I17" s="615"/>
    </row>
    <row r="18" spans="1:9" ht="21.75" customHeight="1" x14ac:dyDescent="0.2">
      <c r="A18" s="521">
        <v>2.2999999999999998</v>
      </c>
      <c r="B18" s="506" t="s">
        <v>272</v>
      </c>
      <c r="C18" s="507" t="s">
        <v>39</v>
      </c>
      <c r="D18" s="479">
        <v>1200</v>
      </c>
      <c r="E18" s="484" t="s">
        <v>273</v>
      </c>
      <c r="F18" s="316">
        <v>10001</v>
      </c>
      <c r="G18" s="615"/>
      <c r="H18" s="615"/>
      <c r="I18" s="615"/>
    </row>
    <row r="19" spans="1:9" ht="21.75" customHeight="1" x14ac:dyDescent="0.2">
      <c r="A19" s="502">
        <v>3</v>
      </c>
      <c r="B19" s="508" t="s">
        <v>1269</v>
      </c>
      <c r="C19" s="507"/>
      <c r="D19" s="479"/>
      <c r="E19" s="484"/>
      <c r="F19" s="119">
        <f>SUM(F20:F30)</f>
        <v>85477</v>
      </c>
      <c r="G19" s="615"/>
      <c r="H19" s="615"/>
      <c r="I19" s="615"/>
    </row>
    <row r="20" spans="1:9" ht="21.75" customHeight="1" x14ac:dyDescent="0.2">
      <c r="A20" s="521">
        <v>3.1</v>
      </c>
      <c r="B20" s="509" t="s">
        <v>274</v>
      </c>
      <c r="C20" s="507" t="s">
        <v>39</v>
      </c>
      <c r="D20" s="479">
        <v>9</v>
      </c>
      <c r="E20" s="484" t="s">
        <v>266</v>
      </c>
      <c r="F20" s="316">
        <v>3711</v>
      </c>
      <c r="G20" s="615"/>
      <c r="H20" s="615"/>
      <c r="I20" s="615"/>
    </row>
    <row r="21" spans="1:9" ht="21.75" customHeight="1" x14ac:dyDescent="0.2">
      <c r="A21" s="521">
        <v>3.2</v>
      </c>
      <c r="B21" s="506" t="s">
        <v>275</v>
      </c>
      <c r="C21" s="507" t="s">
        <v>39</v>
      </c>
      <c r="D21" s="479">
        <v>12</v>
      </c>
      <c r="E21" s="484" t="s">
        <v>271</v>
      </c>
      <c r="F21" s="316">
        <v>3181</v>
      </c>
      <c r="G21" s="615"/>
      <c r="H21" s="615"/>
      <c r="I21" s="615"/>
    </row>
    <row r="22" spans="1:9" ht="21.75" customHeight="1" x14ac:dyDescent="0.2">
      <c r="A22" s="521">
        <v>3.3</v>
      </c>
      <c r="B22" s="506" t="s">
        <v>276</v>
      </c>
      <c r="C22" s="507" t="s">
        <v>39</v>
      </c>
      <c r="D22" s="479">
        <v>2</v>
      </c>
      <c r="E22" s="484" t="s">
        <v>250</v>
      </c>
      <c r="F22" s="316">
        <v>4771</v>
      </c>
      <c r="G22" s="615"/>
      <c r="H22" s="615"/>
      <c r="I22" s="615"/>
    </row>
    <row r="23" spans="1:9" ht="21.75" customHeight="1" x14ac:dyDescent="0.2">
      <c r="A23" s="521">
        <v>3.4</v>
      </c>
      <c r="B23" s="506" t="s">
        <v>277</v>
      </c>
      <c r="C23" s="507" t="s">
        <v>39</v>
      </c>
      <c r="D23" s="479">
        <v>3</v>
      </c>
      <c r="E23" s="484" t="s">
        <v>250</v>
      </c>
      <c r="F23" s="316">
        <v>3539</v>
      </c>
      <c r="G23" s="615"/>
      <c r="H23" s="615"/>
      <c r="I23" s="615"/>
    </row>
    <row r="24" spans="1:9" ht="21.75" customHeight="1" x14ac:dyDescent="0.2">
      <c r="A24" s="502">
        <v>4</v>
      </c>
      <c r="B24" s="506" t="s">
        <v>278</v>
      </c>
      <c r="C24" s="507" t="s">
        <v>39</v>
      </c>
      <c r="D24" s="479">
        <v>12</v>
      </c>
      <c r="E24" s="484" t="s">
        <v>279</v>
      </c>
      <c r="F24" s="316">
        <v>7401</v>
      </c>
      <c r="G24" s="615"/>
      <c r="H24" s="615"/>
      <c r="I24" s="615"/>
    </row>
    <row r="25" spans="1:9" ht="21.75" customHeight="1" x14ac:dyDescent="0.2">
      <c r="A25" s="502">
        <v>5</v>
      </c>
      <c r="B25" s="506" t="s">
        <v>280</v>
      </c>
      <c r="C25" s="507" t="s">
        <v>39</v>
      </c>
      <c r="D25" s="479">
        <v>4</v>
      </c>
      <c r="E25" s="484" t="s">
        <v>279</v>
      </c>
      <c r="F25" s="316">
        <v>4957</v>
      </c>
      <c r="G25" s="615"/>
      <c r="H25" s="615"/>
      <c r="I25" s="615"/>
    </row>
    <row r="26" spans="1:9" ht="21.75" customHeight="1" x14ac:dyDescent="0.2">
      <c r="A26" s="502">
        <v>6</v>
      </c>
      <c r="B26" s="505" t="s">
        <v>1360</v>
      </c>
      <c r="C26" s="507" t="s">
        <v>39</v>
      </c>
      <c r="D26" s="479">
        <v>8</v>
      </c>
      <c r="E26" s="484" t="s">
        <v>281</v>
      </c>
      <c r="F26" s="316">
        <v>3539</v>
      </c>
      <c r="G26" s="615"/>
      <c r="H26" s="615"/>
      <c r="I26" s="615"/>
    </row>
    <row r="27" spans="1:9" ht="21.75" customHeight="1" x14ac:dyDescent="0.2">
      <c r="A27" s="502">
        <v>7</v>
      </c>
      <c r="B27" s="506" t="s">
        <v>282</v>
      </c>
      <c r="C27" s="507" t="s">
        <v>39</v>
      </c>
      <c r="D27" s="479">
        <v>14</v>
      </c>
      <c r="E27" s="484" t="s">
        <v>281</v>
      </c>
      <c r="F27" s="316">
        <v>3915</v>
      </c>
      <c r="G27" s="615"/>
      <c r="H27" s="615"/>
      <c r="I27" s="615"/>
    </row>
    <row r="28" spans="1:9" ht="21.75" customHeight="1" x14ac:dyDescent="0.2">
      <c r="A28" s="502">
        <v>8</v>
      </c>
      <c r="B28" s="506" t="s">
        <v>283</v>
      </c>
      <c r="C28" s="507" t="s">
        <v>39</v>
      </c>
      <c r="D28" s="479">
        <v>350</v>
      </c>
      <c r="E28" s="484" t="s">
        <v>284</v>
      </c>
      <c r="F28" s="316">
        <v>7484</v>
      </c>
      <c r="G28" s="615"/>
      <c r="H28" s="615"/>
      <c r="I28" s="615"/>
    </row>
    <row r="29" spans="1:9" ht="21.75" customHeight="1" x14ac:dyDescent="0.2">
      <c r="A29" s="502">
        <v>9</v>
      </c>
      <c r="B29" s="505" t="s">
        <v>1270</v>
      </c>
      <c r="C29" s="507" t="s">
        <v>39</v>
      </c>
      <c r="D29" s="479">
        <v>2</v>
      </c>
      <c r="E29" s="156" t="s">
        <v>1121</v>
      </c>
      <c r="F29" s="482">
        <v>27459</v>
      </c>
      <c r="G29" s="615"/>
      <c r="H29" s="615"/>
      <c r="I29" s="615"/>
    </row>
    <row r="30" spans="1:9" ht="21.75" customHeight="1" x14ac:dyDescent="0.2">
      <c r="A30" s="502">
        <v>10</v>
      </c>
      <c r="B30" s="505" t="s">
        <v>1271</v>
      </c>
      <c r="C30" s="507" t="s">
        <v>39</v>
      </c>
      <c r="D30" s="479">
        <v>2</v>
      </c>
      <c r="E30" s="156" t="s">
        <v>281</v>
      </c>
      <c r="F30" s="482">
        <v>15520</v>
      </c>
      <c r="G30" s="615"/>
      <c r="H30" s="615"/>
      <c r="I30" s="615"/>
    </row>
    <row r="31" spans="1:9" ht="21.75" customHeight="1" x14ac:dyDescent="0.2">
      <c r="A31" s="502">
        <v>11</v>
      </c>
      <c r="B31" s="508" t="s">
        <v>285</v>
      </c>
      <c r="C31" s="507"/>
      <c r="D31" s="479"/>
      <c r="E31" s="484"/>
      <c r="F31" s="119">
        <f>SUM(F32:F37)</f>
        <v>29253</v>
      </c>
      <c r="G31" s="615"/>
      <c r="H31" s="615"/>
      <c r="I31" s="615"/>
    </row>
    <row r="32" spans="1:9" ht="21.75" customHeight="1" x14ac:dyDescent="0.2">
      <c r="A32" s="521">
        <v>11.1</v>
      </c>
      <c r="B32" s="506" t="s">
        <v>286</v>
      </c>
      <c r="C32" s="507" t="s">
        <v>39</v>
      </c>
      <c r="D32" s="479">
        <v>7</v>
      </c>
      <c r="E32" s="484" t="s">
        <v>287</v>
      </c>
      <c r="F32" s="316">
        <v>5373</v>
      </c>
      <c r="G32" s="615"/>
      <c r="H32" s="615"/>
      <c r="I32" s="615"/>
    </row>
    <row r="33" spans="1:9" ht="21.75" customHeight="1" x14ac:dyDescent="0.2">
      <c r="A33" s="521">
        <v>11.2</v>
      </c>
      <c r="B33" s="506" t="s">
        <v>288</v>
      </c>
      <c r="C33" s="507" t="s">
        <v>39</v>
      </c>
      <c r="D33" s="479">
        <v>10</v>
      </c>
      <c r="E33" s="484" t="s">
        <v>287</v>
      </c>
      <c r="F33" s="316">
        <v>4776</v>
      </c>
      <c r="G33" s="615"/>
      <c r="H33" s="615"/>
      <c r="I33" s="615"/>
    </row>
    <row r="34" spans="1:9" ht="21.75" customHeight="1" x14ac:dyDescent="0.2">
      <c r="A34" s="521">
        <v>11.3</v>
      </c>
      <c r="B34" s="506" t="s">
        <v>289</v>
      </c>
      <c r="C34" s="507" t="s">
        <v>39</v>
      </c>
      <c r="D34" s="479">
        <v>2</v>
      </c>
      <c r="E34" s="484" t="s">
        <v>290</v>
      </c>
      <c r="F34" s="316">
        <v>5373</v>
      </c>
      <c r="G34" s="615"/>
      <c r="H34" s="615"/>
      <c r="I34" s="615"/>
    </row>
    <row r="35" spans="1:9" ht="21.75" customHeight="1" x14ac:dyDescent="0.2">
      <c r="A35" s="521">
        <v>11.4</v>
      </c>
      <c r="B35" s="506" t="s">
        <v>291</v>
      </c>
      <c r="C35" s="507" t="s">
        <v>39</v>
      </c>
      <c r="D35" s="479">
        <v>2</v>
      </c>
      <c r="E35" s="484" t="s">
        <v>292</v>
      </c>
      <c r="F35" s="316">
        <v>5373</v>
      </c>
      <c r="G35" s="615"/>
      <c r="H35" s="615"/>
      <c r="I35" s="615"/>
    </row>
    <row r="36" spans="1:9" ht="21.75" customHeight="1" x14ac:dyDescent="0.2">
      <c r="A36" s="521">
        <v>11.5</v>
      </c>
      <c r="B36" s="506" t="s">
        <v>293</v>
      </c>
      <c r="C36" s="507" t="s">
        <v>39</v>
      </c>
      <c r="D36" s="479">
        <v>2</v>
      </c>
      <c r="E36" s="484" t="s">
        <v>294</v>
      </c>
      <c r="F36" s="316">
        <v>4276</v>
      </c>
      <c r="G36" s="615"/>
      <c r="H36" s="615"/>
      <c r="I36" s="615"/>
    </row>
    <row r="37" spans="1:9" ht="21.75" customHeight="1" x14ac:dyDescent="0.2">
      <c r="A37" s="521">
        <v>11.6</v>
      </c>
      <c r="B37" s="506" t="s">
        <v>295</v>
      </c>
      <c r="C37" s="507" t="s">
        <v>39</v>
      </c>
      <c r="D37" s="479">
        <v>1</v>
      </c>
      <c r="E37" s="484" t="s">
        <v>248</v>
      </c>
      <c r="F37" s="316">
        <v>4082</v>
      </c>
      <c r="G37" s="615"/>
      <c r="H37" s="615"/>
      <c r="I37" s="615"/>
    </row>
    <row r="38" spans="1:9" ht="21.75" customHeight="1" x14ac:dyDescent="0.2">
      <c r="A38" s="498" t="s">
        <v>296</v>
      </c>
      <c r="B38" s="519"/>
      <c r="C38" s="520"/>
      <c r="D38" s="501"/>
      <c r="E38" s="499"/>
      <c r="F38" s="213">
        <f>SUM(F39:F52)</f>
        <v>485059</v>
      </c>
      <c r="G38" s="615"/>
      <c r="H38" s="615"/>
      <c r="I38" s="615"/>
    </row>
    <row r="39" spans="1:9" ht="21.75" customHeight="1" x14ac:dyDescent="0.2">
      <c r="A39" s="502">
        <v>1</v>
      </c>
      <c r="B39" s="506" t="s">
        <v>297</v>
      </c>
      <c r="C39" s="507" t="s">
        <v>39</v>
      </c>
      <c r="D39" s="479">
        <v>240</v>
      </c>
      <c r="E39" s="484" t="s">
        <v>222</v>
      </c>
      <c r="F39" s="316">
        <v>84036</v>
      </c>
      <c r="G39" s="615"/>
      <c r="H39" s="615"/>
      <c r="I39" s="615"/>
    </row>
    <row r="40" spans="1:9" ht="29.25" customHeight="1" x14ac:dyDescent="0.2">
      <c r="A40" s="502">
        <v>2</v>
      </c>
      <c r="B40" s="505" t="s">
        <v>1272</v>
      </c>
      <c r="C40" s="507" t="s">
        <v>39</v>
      </c>
      <c r="D40" s="479">
        <v>200</v>
      </c>
      <c r="E40" s="484" t="s">
        <v>222</v>
      </c>
      <c r="F40" s="316">
        <v>99132</v>
      </c>
      <c r="G40" s="615"/>
      <c r="H40" s="615"/>
      <c r="I40" s="615"/>
    </row>
    <row r="41" spans="1:9" ht="21.75" customHeight="1" x14ac:dyDescent="0.2">
      <c r="A41" s="502">
        <v>3</v>
      </c>
      <c r="B41" s="506" t="s">
        <v>298</v>
      </c>
      <c r="C41" s="507" t="s">
        <v>39</v>
      </c>
      <c r="D41" s="479">
        <v>900</v>
      </c>
      <c r="E41" s="484" t="s">
        <v>299</v>
      </c>
      <c r="F41" s="316">
        <v>37862</v>
      </c>
      <c r="G41" s="615"/>
      <c r="H41" s="615"/>
      <c r="I41" s="615"/>
    </row>
    <row r="42" spans="1:9" ht="21.75" customHeight="1" x14ac:dyDescent="0.2">
      <c r="A42" s="502">
        <v>4</v>
      </c>
      <c r="B42" s="506" t="s">
        <v>300</v>
      </c>
      <c r="C42" s="507" t="s">
        <v>39</v>
      </c>
      <c r="D42" s="479">
        <v>3000</v>
      </c>
      <c r="E42" s="484" t="s">
        <v>48</v>
      </c>
      <c r="F42" s="316">
        <v>16136</v>
      </c>
      <c r="G42" s="615"/>
      <c r="H42" s="615"/>
      <c r="I42" s="615"/>
    </row>
    <row r="43" spans="1:9" ht="21.75" customHeight="1" x14ac:dyDescent="0.2">
      <c r="A43" s="502">
        <v>5</v>
      </c>
      <c r="B43" s="506" t="s">
        <v>301</v>
      </c>
      <c r="C43" s="507" t="s">
        <v>39</v>
      </c>
      <c r="D43" s="479">
        <v>44000</v>
      </c>
      <c r="E43" s="484" t="s">
        <v>302</v>
      </c>
      <c r="F43" s="316">
        <v>42484</v>
      </c>
      <c r="G43" s="615"/>
      <c r="H43" s="615"/>
      <c r="I43" s="615"/>
    </row>
    <row r="44" spans="1:9" ht="21.75" customHeight="1" x14ac:dyDescent="0.2">
      <c r="A44" s="502">
        <v>6</v>
      </c>
      <c r="B44" s="506" t="s">
        <v>303</v>
      </c>
      <c r="C44" s="507" t="s">
        <v>39</v>
      </c>
      <c r="D44" s="479">
        <v>54</v>
      </c>
      <c r="E44" s="484" t="s">
        <v>302</v>
      </c>
      <c r="F44" s="316">
        <v>8621</v>
      </c>
      <c r="G44" s="615"/>
      <c r="H44" s="615"/>
      <c r="I44" s="615"/>
    </row>
    <row r="45" spans="1:9" ht="21.75" customHeight="1" x14ac:dyDescent="0.2">
      <c r="A45" s="502">
        <v>7</v>
      </c>
      <c r="B45" s="506" t="s">
        <v>304</v>
      </c>
      <c r="C45" s="507" t="s">
        <v>39</v>
      </c>
      <c r="D45" s="479">
        <v>12</v>
      </c>
      <c r="E45" s="484" t="s">
        <v>281</v>
      </c>
      <c r="F45" s="316">
        <v>21074</v>
      </c>
      <c r="G45" s="615"/>
      <c r="H45" s="615"/>
      <c r="I45" s="615"/>
    </row>
    <row r="46" spans="1:9" ht="28.5" customHeight="1" x14ac:dyDescent="0.2">
      <c r="A46" s="502">
        <v>8</v>
      </c>
      <c r="B46" s="505" t="s">
        <v>1362</v>
      </c>
      <c r="C46" s="507" t="s">
        <v>39</v>
      </c>
      <c r="D46" s="479">
        <v>20</v>
      </c>
      <c r="E46" s="484" t="s">
        <v>281</v>
      </c>
      <c r="F46" s="316">
        <v>18932</v>
      </c>
      <c r="G46" s="615"/>
      <c r="H46" s="615"/>
      <c r="I46" s="615"/>
    </row>
    <row r="47" spans="1:9" ht="21.75" customHeight="1" x14ac:dyDescent="0.2">
      <c r="A47" s="502">
        <v>9</v>
      </c>
      <c r="B47" s="505" t="s">
        <v>1361</v>
      </c>
      <c r="C47" s="507" t="s">
        <v>39</v>
      </c>
      <c r="D47" s="479">
        <v>20</v>
      </c>
      <c r="E47" s="484" t="s">
        <v>281</v>
      </c>
      <c r="F47" s="316">
        <v>16817</v>
      </c>
      <c r="G47" s="615"/>
      <c r="H47" s="615"/>
      <c r="I47" s="615"/>
    </row>
    <row r="48" spans="1:9" ht="19.5" customHeight="1" x14ac:dyDescent="0.2">
      <c r="A48" s="502">
        <v>10</v>
      </c>
      <c r="B48" s="506" t="s">
        <v>305</v>
      </c>
      <c r="C48" s="507" t="s">
        <v>39</v>
      </c>
      <c r="D48" s="479">
        <v>12</v>
      </c>
      <c r="E48" s="484" t="s">
        <v>281</v>
      </c>
      <c r="F48" s="316">
        <v>18931</v>
      </c>
      <c r="G48" s="615"/>
      <c r="H48" s="615"/>
      <c r="I48" s="615"/>
    </row>
    <row r="49" spans="1:9" ht="21.75" customHeight="1" x14ac:dyDescent="0.2">
      <c r="A49" s="502">
        <v>11</v>
      </c>
      <c r="B49" s="506" t="s">
        <v>306</v>
      </c>
      <c r="C49" s="507" t="s">
        <v>39</v>
      </c>
      <c r="D49" s="479">
        <v>7500</v>
      </c>
      <c r="E49" s="515" t="s">
        <v>307</v>
      </c>
      <c r="F49" s="316">
        <v>28177</v>
      </c>
      <c r="G49" s="615"/>
      <c r="H49" s="615"/>
      <c r="I49" s="615"/>
    </row>
    <row r="50" spans="1:9" ht="21.75" customHeight="1" x14ac:dyDescent="0.2">
      <c r="A50" s="502">
        <v>12</v>
      </c>
      <c r="B50" s="506" t="s">
        <v>308</v>
      </c>
      <c r="C50" s="507" t="s">
        <v>39</v>
      </c>
      <c r="D50" s="479">
        <v>12000</v>
      </c>
      <c r="E50" s="515" t="s">
        <v>309</v>
      </c>
      <c r="F50" s="316">
        <v>22086</v>
      </c>
      <c r="G50" s="615"/>
      <c r="H50" s="615"/>
      <c r="I50" s="615"/>
    </row>
    <row r="51" spans="1:9" ht="21.75" customHeight="1" x14ac:dyDescent="0.2">
      <c r="A51" s="502">
        <v>13</v>
      </c>
      <c r="B51" s="506" t="s">
        <v>310</v>
      </c>
      <c r="C51" s="507" t="s">
        <v>39</v>
      </c>
      <c r="D51" s="479">
        <v>16</v>
      </c>
      <c r="E51" s="515" t="s">
        <v>271</v>
      </c>
      <c r="F51" s="316">
        <v>48840</v>
      </c>
      <c r="G51" s="615"/>
      <c r="H51" s="615"/>
      <c r="I51" s="615"/>
    </row>
    <row r="52" spans="1:9" ht="21.75" customHeight="1" x14ac:dyDescent="0.2">
      <c r="A52" s="502">
        <v>14</v>
      </c>
      <c r="B52" s="506" t="s">
        <v>311</v>
      </c>
      <c r="C52" s="507" t="s">
        <v>39</v>
      </c>
      <c r="D52" s="479">
        <v>220</v>
      </c>
      <c r="E52" s="515" t="s">
        <v>312</v>
      </c>
      <c r="F52" s="316">
        <v>21931</v>
      </c>
      <c r="G52" s="615"/>
      <c r="H52" s="615"/>
      <c r="I52" s="615"/>
    </row>
    <row r="53" spans="1:9" ht="18.75" customHeight="1" x14ac:dyDescent="0.2">
      <c r="A53" s="1201" t="s">
        <v>1222</v>
      </c>
      <c r="B53" s="1202"/>
      <c r="C53" s="513"/>
      <c r="D53" s="202"/>
      <c r="E53" s="516"/>
      <c r="F53" s="213">
        <f>SUM(F54:F55)</f>
        <v>774736</v>
      </c>
      <c r="G53" s="615"/>
      <c r="H53" s="615"/>
      <c r="I53" s="615"/>
    </row>
    <row r="54" spans="1:9" ht="19.5" customHeight="1" x14ac:dyDescent="0.2">
      <c r="A54" s="116">
        <v>1</v>
      </c>
      <c r="B54" s="292" t="s">
        <v>1222</v>
      </c>
      <c r="C54" s="507" t="s">
        <v>39</v>
      </c>
      <c r="D54" s="510">
        <v>25</v>
      </c>
      <c r="E54" s="515" t="s">
        <v>1341</v>
      </c>
      <c r="F54" s="522">
        <f>726088+3658</f>
        <v>729746</v>
      </c>
      <c r="G54" s="615"/>
      <c r="H54" s="615"/>
      <c r="I54" s="615"/>
    </row>
    <row r="55" spans="1:9" ht="18.75" customHeight="1" x14ac:dyDescent="0.2">
      <c r="A55" s="116">
        <v>2</v>
      </c>
      <c r="B55" s="511" t="s">
        <v>552</v>
      </c>
      <c r="C55" s="507" t="s">
        <v>39</v>
      </c>
      <c r="D55" s="292">
        <v>25</v>
      </c>
      <c r="E55" s="515" t="s">
        <v>1341</v>
      </c>
      <c r="F55" s="522">
        <v>44990</v>
      </c>
      <c r="G55" s="615"/>
      <c r="H55" s="615"/>
      <c r="I55" s="615"/>
    </row>
    <row r="56" spans="1:9" ht="21" customHeight="1" x14ac:dyDescent="0.2">
      <c r="A56" s="1203" t="s">
        <v>1358</v>
      </c>
      <c r="B56" s="1203"/>
      <c r="C56" s="513"/>
      <c r="D56" s="514"/>
      <c r="E56" s="517"/>
      <c r="F56" s="213">
        <f>+F57</f>
        <v>145700</v>
      </c>
      <c r="G56" s="615"/>
      <c r="H56" s="615"/>
      <c r="I56" s="615"/>
    </row>
    <row r="57" spans="1:9" ht="20.25" customHeight="1" x14ac:dyDescent="0.2">
      <c r="A57" s="512">
        <v>1</v>
      </c>
      <c r="B57" s="292" t="s">
        <v>1359</v>
      </c>
      <c r="C57" s="507" t="s">
        <v>39</v>
      </c>
      <c r="D57" s="316">
        <v>4</v>
      </c>
      <c r="E57" s="518" t="s">
        <v>48</v>
      </c>
      <c r="F57" s="316">
        <f>14027+12621+113081+1800+1200+2971</f>
        <v>145700</v>
      </c>
      <c r="G57" s="774"/>
      <c r="H57" s="615"/>
      <c r="I57" s="615"/>
    </row>
    <row r="58" spans="1:9" x14ac:dyDescent="0.2">
      <c r="G58" s="615"/>
      <c r="H58" s="615"/>
      <c r="I58" s="615"/>
    </row>
    <row r="59" spans="1:9" x14ac:dyDescent="0.2">
      <c r="G59" s="615"/>
      <c r="H59" s="615"/>
      <c r="I59" s="615"/>
    </row>
    <row r="60" spans="1:9" x14ac:dyDescent="0.2">
      <c r="G60" s="615"/>
      <c r="H60" s="615"/>
      <c r="I60" s="615"/>
    </row>
    <row r="61" spans="1:9" x14ac:dyDescent="0.2">
      <c r="G61" s="615"/>
      <c r="H61" s="615"/>
      <c r="I61" s="615"/>
    </row>
    <row r="62" spans="1:9" x14ac:dyDescent="0.2">
      <c r="G62" s="615"/>
      <c r="H62" s="615"/>
      <c r="I62" s="615"/>
    </row>
    <row r="63" spans="1:9" x14ac:dyDescent="0.2">
      <c r="G63" s="615"/>
      <c r="H63" s="615"/>
      <c r="I63" s="615"/>
    </row>
    <row r="64" spans="1:9" x14ac:dyDescent="0.2">
      <c r="G64" s="615"/>
      <c r="H64" s="615"/>
      <c r="I64" s="615"/>
    </row>
    <row r="65" spans="7:9" x14ac:dyDescent="0.2">
      <c r="G65" s="615"/>
      <c r="H65" s="615"/>
      <c r="I65" s="615"/>
    </row>
    <row r="66" spans="7:9" x14ac:dyDescent="0.2">
      <c r="G66" s="615"/>
      <c r="H66" s="615"/>
      <c r="I66" s="615"/>
    </row>
    <row r="67" spans="7:9" x14ac:dyDescent="0.2">
      <c r="G67" s="615"/>
      <c r="H67" s="615"/>
      <c r="I67" s="615"/>
    </row>
    <row r="68" spans="7:9" x14ac:dyDescent="0.2">
      <c r="G68" s="615"/>
      <c r="H68" s="615"/>
      <c r="I68" s="615"/>
    </row>
    <row r="69" spans="7:9" x14ac:dyDescent="0.2">
      <c r="G69" s="615"/>
      <c r="H69" s="615"/>
      <c r="I69" s="615"/>
    </row>
    <row r="70" spans="7:9" x14ac:dyDescent="0.2">
      <c r="G70" s="615"/>
      <c r="H70" s="615"/>
      <c r="I70" s="615"/>
    </row>
    <row r="71" spans="7:9" x14ac:dyDescent="0.2">
      <c r="G71" s="615"/>
      <c r="H71" s="615"/>
      <c r="I71" s="615"/>
    </row>
    <row r="72" spans="7:9" x14ac:dyDescent="0.2">
      <c r="G72" s="615"/>
      <c r="H72" s="615"/>
      <c r="I72" s="615"/>
    </row>
    <row r="73" spans="7:9" x14ac:dyDescent="0.2">
      <c r="G73" s="615"/>
      <c r="H73" s="615"/>
      <c r="I73" s="615"/>
    </row>
    <row r="74" spans="7:9" x14ac:dyDescent="0.2">
      <c r="G74" s="615"/>
      <c r="H74" s="615"/>
      <c r="I74" s="615"/>
    </row>
    <row r="75" spans="7:9" x14ac:dyDescent="0.2">
      <c r="G75" s="615"/>
      <c r="H75" s="615"/>
      <c r="I75" s="615"/>
    </row>
    <row r="76" spans="7:9" x14ac:dyDescent="0.2">
      <c r="G76" s="615"/>
      <c r="H76" s="615"/>
      <c r="I76" s="615"/>
    </row>
    <row r="77" spans="7:9" x14ac:dyDescent="0.2">
      <c r="G77" s="615"/>
      <c r="H77" s="615"/>
      <c r="I77" s="615"/>
    </row>
    <row r="78" spans="7:9" x14ac:dyDescent="0.2">
      <c r="G78" s="615"/>
      <c r="H78" s="615"/>
      <c r="I78" s="615"/>
    </row>
    <row r="79" spans="7:9" x14ac:dyDescent="0.2">
      <c r="G79" s="615"/>
      <c r="H79" s="615"/>
      <c r="I79" s="615"/>
    </row>
    <row r="80" spans="7:9" x14ac:dyDescent="0.2">
      <c r="G80" s="615"/>
      <c r="H80" s="615"/>
      <c r="I80" s="615"/>
    </row>
    <row r="81" spans="7:9" x14ac:dyDescent="0.2">
      <c r="G81" s="615"/>
      <c r="H81" s="615"/>
      <c r="I81" s="615"/>
    </row>
  </sheetData>
  <mergeCells count="9">
    <mergeCell ref="A53:B53"/>
    <mergeCell ref="A56:B56"/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2:GJ351"/>
  <sheetViews>
    <sheetView showZeros="0" zoomScaleNormal="100" zoomScaleSheetLayoutView="100" workbookViewId="0">
      <selection activeCell="G5" sqref="G5:I351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9" ht="18" customHeight="1" x14ac:dyDescent="0.2">
      <c r="A2" s="1170" t="s">
        <v>22</v>
      </c>
      <c r="B2" s="1171"/>
      <c r="C2" s="1"/>
      <c r="D2" s="2"/>
      <c r="E2" s="153"/>
      <c r="F2" s="3"/>
    </row>
    <row r="3" spans="1:9" ht="25.5" customHeight="1" x14ac:dyDescent="0.2">
      <c r="A3" s="1172" t="s">
        <v>6</v>
      </c>
      <c r="B3" s="1173"/>
      <c r="C3" s="1173"/>
      <c r="D3" s="1173"/>
      <c r="E3" s="1173"/>
      <c r="F3" s="1174"/>
    </row>
    <row r="4" spans="1:9" ht="25.5" customHeight="1" x14ac:dyDescent="0.2">
      <c r="A4" s="1175" t="s">
        <v>7</v>
      </c>
      <c r="B4" s="1176"/>
      <c r="C4" s="1176"/>
      <c r="D4" s="1176"/>
      <c r="E4" s="1176"/>
      <c r="F4" s="1177"/>
    </row>
    <row r="5" spans="1:9" ht="18" customHeight="1" x14ac:dyDescent="0.2">
      <c r="A5" s="1194" t="s">
        <v>0</v>
      </c>
      <c r="B5" s="1194" t="s">
        <v>1</v>
      </c>
      <c r="C5" s="1196" t="s">
        <v>2</v>
      </c>
      <c r="D5" s="1197" t="s">
        <v>772</v>
      </c>
      <c r="E5" s="1198"/>
      <c r="F5" s="1199"/>
      <c r="G5" s="615"/>
      <c r="H5" s="615"/>
      <c r="I5" s="615"/>
    </row>
    <row r="6" spans="1:9" ht="18" customHeight="1" x14ac:dyDescent="0.2">
      <c r="A6" s="1195"/>
      <c r="B6" s="1195"/>
      <c r="C6" s="1195"/>
      <c r="D6" s="5" t="s">
        <v>4</v>
      </c>
      <c r="E6" s="5" t="s">
        <v>3</v>
      </c>
      <c r="F6" s="1163" t="s">
        <v>2352</v>
      </c>
      <c r="G6" s="615"/>
      <c r="H6" s="615"/>
      <c r="I6" s="615"/>
    </row>
    <row r="7" spans="1:9" ht="21.75" customHeight="1" x14ac:dyDescent="0.2">
      <c r="A7" s="1218" t="s">
        <v>741</v>
      </c>
      <c r="B7" s="1219"/>
      <c r="C7" s="86"/>
      <c r="D7" s="86"/>
      <c r="E7" s="154"/>
      <c r="F7" s="74">
        <f>+F9+F17+F19</f>
        <v>142256</v>
      </c>
      <c r="G7" s="615"/>
      <c r="H7" s="615"/>
      <c r="I7" s="615"/>
    </row>
    <row r="8" spans="1:9" ht="21" customHeight="1" x14ac:dyDescent="0.2">
      <c r="A8" s="232">
        <v>1</v>
      </c>
      <c r="B8" s="230" t="s">
        <v>742</v>
      </c>
      <c r="C8" s="216"/>
      <c r="D8" s="69"/>
      <c r="E8" s="175"/>
      <c r="F8" s="11"/>
      <c r="G8" s="615"/>
      <c r="H8" s="615"/>
      <c r="I8" s="615"/>
    </row>
    <row r="9" spans="1:9" ht="20.25" customHeight="1" x14ac:dyDescent="0.2">
      <c r="A9" s="217">
        <v>1</v>
      </c>
      <c r="B9" s="321" t="s">
        <v>978</v>
      </c>
      <c r="C9" s="217"/>
      <c r="D9" s="977"/>
      <c r="E9" s="217"/>
      <c r="F9" s="222">
        <f>SUM(F10:F16)</f>
        <v>102032</v>
      </c>
      <c r="G9" s="615"/>
      <c r="H9" s="615"/>
      <c r="I9" s="615"/>
    </row>
    <row r="10" spans="1:9" ht="23.25" customHeight="1" x14ac:dyDescent="0.2">
      <c r="A10" s="311">
        <v>1.1000000000000001</v>
      </c>
      <c r="B10" s="319" t="s">
        <v>743</v>
      </c>
      <c r="C10" s="159" t="s">
        <v>39</v>
      </c>
      <c r="D10" s="34">
        <v>2</v>
      </c>
      <c r="E10" s="159" t="s">
        <v>45</v>
      </c>
      <c r="F10" s="313"/>
      <c r="G10" s="615"/>
      <c r="H10" s="615"/>
      <c r="I10" s="615"/>
    </row>
    <row r="11" spans="1:9" ht="25.5" customHeight="1" x14ac:dyDescent="0.2">
      <c r="A11" s="311">
        <v>1.2</v>
      </c>
      <c r="B11" s="319" t="s">
        <v>972</v>
      </c>
      <c r="C11" s="159" t="s">
        <v>39</v>
      </c>
      <c r="D11" s="34">
        <v>1</v>
      </c>
      <c r="E11" s="159" t="s">
        <v>207</v>
      </c>
      <c r="F11" s="313"/>
      <c r="G11" s="435"/>
      <c r="H11" s="615"/>
      <c r="I11" s="615"/>
    </row>
    <row r="12" spans="1:9" ht="26.25" customHeight="1" x14ac:dyDescent="0.2">
      <c r="A12" s="311">
        <v>1.3</v>
      </c>
      <c r="B12" s="319" t="s">
        <v>973</v>
      </c>
      <c r="C12" s="159" t="s">
        <v>39</v>
      </c>
      <c r="D12" s="34">
        <v>36</v>
      </c>
      <c r="E12" s="159" t="s">
        <v>975</v>
      </c>
      <c r="F12" s="313">
        <f>34199+2833</f>
        <v>37032</v>
      </c>
      <c r="G12" s="615"/>
      <c r="H12" s="615"/>
      <c r="I12" s="615"/>
    </row>
    <row r="13" spans="1:9" ht="26.25" customHeight="1" x14ac:dyDescent="0.2">
      <c r="A13" s="311">
        <v>1.4</v>
      </c>
      <c r="B13" s="319" t="s">
        <v>974</v>
      </c>
      <c r="C13" s="159" t="s">
        <v>39</v>
      </c>
      <c r="D13" s="34">
        <v>38</v>
      </c>
      <c r="E13" s="67" t="s">
        <v>976</v>
      </c>
      <c r="F13" s="313"/>
      <c r="G13" s="615"/>
      <c r="H13" s="615"/>
      <c r="I13" s="615"/>
    </row>
    <row r="14" spans="1:9" ht="29.25" customHeight="1" x14ac:dyDescent="0.2">
      <c r="A14" s="311">
        <v>1.5</v>
      </c>
      <c r="B14" s="319" t="s">
        <v>979</v>
      </c>
      <c r="C14" s="159" t="s">
        <v>39</v>
      </c>
      <c r="D14" s="34">
        <v>2</v>
      </c>
      <c r="E14" s="67" t="s">
        <v>977</v>
      </c>
      <c r="F14" s="313"/>
      <c r="G14" s="615"/>
      <c r="H14" s="615"/>
      <c r="I14" s="615"/>
    </row>
    <row r="15" spans="1:9" ht="23.25" customHeight="1" x14ac:dyDescent="0.2">
      <c r="A15" s="311">
        <v>1.6</v>
      </c>
      <c r="B15" s="319" t="s">
        <v>744</v>
      </c>
      <c r="C15" s="159" t="s">
        <v>39</v>
      </c>
      <c r="D15" s="34">
        <v>2</v>
      </c>
      <c r="E15" s="159" t="s">
        <v>745</v>
      </c>
      <c r="F15" s="313">
        <v>15000</v>
      </c>
      <c r="G15" s="615"/>
      <c r="H15" s="615"/>
      <c r="I15" s="615"/>
    </row>
    <row r="16" spans="1:9" ht="28.5" customHeight="1" x14ac:dyDescent="0.2">
      <c r="A16" s="311">
        <v>1.7</v>
      </c>
      <c r="B16" s="319" t="s">
        <v>746</v>
      </c>
      <c r="C16" s="159" t="s">
        <v>39</v>
      </c>
      <c r="D16" s="34">
        <v>5</v>
      </c>
      <c r="E16" s="159" t="s">
        <v>41</v>
      </c>
      <c r="F16" s="313">
        <v>50000</v>
      </c>
      <c r="G16" s="615"/>
      <c r="H16" s="615"/>
      <c r="I16" s="615"/>
    </row>
    <row r="17" spans="1:192" s="145" customFormat="1" ht="20.25" customHeight="1" x14ac:dyDescent="0.2">
      <c r="A17" s="232">
        <v>2</v>
      </c>
      <c r="B17" s="230" t="s">
        <v>747</v>
      </c>
      <c r="C17" s="175"/>
      <c r="D17" s="978"/>
      <c r="E17" s="175"/>
      <c r="F17" s="202">
        <f>SUM(F18:F18)</f>
        <v>4500</v>
      </c>
      <c r="G17" s="615"/>
      <c r="H17" s="615"/>
      <c r="I17" s="61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</row>
    <row r="18" spans="1:192" s="6" customFormat="1" ht="27" customHeight="1" x14ac:dyDescent="0.2">
      <c r="A18" s="311">
        <v>2.1</v>
      </c>
      <c r="B18" s="319" t="s">
        <v>1296</v>
      </c>
      <c r="C18" s="159" t="s">
        <v>39</v>
      </c>
      <c r="D18" s="34">
        <v>5</v>
      </c>
      <c r="E18" s="159" t="s">
        <v>52</v>
      </c>
      <c r="F18" s="313">
        <v>4500</v>
      </c>
      <c r="G18" s="615"/>
      <c r="H18" s="615"/>
      <c r="I18" s="615"/>
    </row>
    <row r="19" spans="1:192" s="6" customFormat="1" ht="18.75" customHeight="1" x14ac:dyDescent="0.2">
      <c r="A19" s="232">
        <v>3</v>
      </c>
      <c r="B19" s="230" t="s">
        <v>748</v>
      </c>
      <c r="C19" s="175"/>
      <c r="D19" s="978"/>
      <c r="E19" s="175"/>
      <c r="F19" s="202">
        <f>+F20</f>
        <v>35724</v>
      </c>
      <c r="G19" s="615"/>
      <c r="H19" s="615"/>
      <c r="I19" s="615"/>
    </row>
    <row r="20" spans="1:192" s="6" customFormat="1" ht="18.75" customHeight="1" x14ac:dyDescent="0.2">
      <c r="A20" s="315"/>
      <c r="B20" s="320" t="s">
        <v>980</v>
      </c>
      <c r="C20" s="159"/>
      <c r="D20" s="34"/>
      <c r="E20" s="175"/>
      <c r="F20" s="202">
        <f>SUM(F21:F23)</f>
        <v>35724</v>
      </c>
      <c r="G20" s="615"/>
      <c r="H20" s="615"/>
      <c r="I20" s="615"/>
    </row>
    <row r="21" spans="1:192" s="6" customFormat="1" ht="24.75" customHeight="1" x14ac:dyDescent="0.2">
      <c r="A21" s="309">
        <v>1</v>
      </c>
      <c r="B21" s="319" t="s">
        <v>982</v>
      </c>
      <c r="C21" s="159" t="s">
        <v>39</v>
      </c>
      <c r="D21" s="705">
        <v>2</v>
      </c>
      <c r="E21" s="159" t="s">
        <v>984</v>
      </c>
      <c r="F21" s="313">
        <v>350</v>
      </c>
      <c r="G21" s="615"/>
      <c r="H21" s="615"/>
      <c r="I21" s="615"/>
    </row>
    <row r="22" spans="1:192" s="6" customFormat="1" ht="24" customHeight="1" x14ac:dyDescent="0.2">
      <c r="A22" s="309">
        <v>2</v>
      </c>
      <c r="B22" s="322" t="s">
        <v>983</v>
      </c>
      <c r="C22" s="159" t="s">
        <v>39</v>
      </c>
      <c r="D22" s="705">
        <v>3</v>
      </c>
      <c r="E22" s="159" t="s">
        <v>984</v>
      </c>
      <c r="F22" s="313">
        <v>374</v>
      </c>
      <c r="G22" s="615"/>
      <c r="H22" s="615"/>
      <c r="I22" s="615"/>
    </row>
    <row r="23" spans="1:192" s="6" customFormat="1" ht="18.75" customHeight="1" x14ac:dyDescent="0.2">
      <c r="A23" s="309">
        <v>3</v>
      </c>
      <c r="B23" s="206" t="s">
        <v>981</v>
      </c>
      <c r="C23" s="159" t="s">
        <v>39</v>
      </c>
      <c r="D23" s="705">
        <v>1</v>
      </c>
      <c r="E23" s="160" t="s">
        <v>984</v>
      </c>
      <c r="F23" s="313">
        <v>35000</v>
      </c>
      <c r="G23" s="615"/>
      <c r="H23" s="615"/>
      <c r="I23" s="615"/>
    </row>
    <row r="24" spans="1:192" s="6" customFormat="1" ht="18.75" customHeight="1" x14ac:dyDescent="0.2">
      <c r="A24" s="1218" t="s">
        <v>2003</v>
      </c>
      <c r="B24" s="1219"/>
      <c r="C24" s="952"/>
      <c r="D24" s="950"/>
      <c r="E24" s="938"/>
      <c r="F24" s="595"/>
      <c r="G24" s="615"/>
      <c r="H24" s="615"/>
      <c r="I24" s="615"/>
    </row>
    <row r="25" spans="1:192" s="6" customFormat="1" ht="19.5" customHeight="1" x14ac:dyDescent="0.2">
      <c r="A25" s="945"/>
      <c r="B25" s="937" t="s">
        <v>2002</v>
      </c>
      <c r="C25" s="771"/>
      <c r="D25" s="766"/>
      <c r="E25" s="707"/>
      <c r="F25" s="871">
        <f>SUM(F26:F40)+F41</f>
        <v>1561427</v>
      </c>
      <c r="G25" s="615"/>
      <c r="H25" s="615"/>
      <c r="I25" s="615"/>
    </row>
    <row r="26" spans="1:192" ht="18.75" customHeight="1" x14ac:dyDescent="0.2">
      <c r="A26" s="1263">
        <v>1</v>
      </c>
      <c r="B26" s="1265" t="s">
        <v>1999</v>
      </c>
      <c r="C26" s="689" t="s">
        <v>39</v>
      </c>
      <c r="D26" s="971">
        <v>1</v>
      </c>
      <c r="E26" s="947" t="s">
        <v>248</v>
      </c>
      <c r="F26" s="595">
        <v>3500</v>
      </c>
      <c r="G26" s="615"/>
      <c r="H26" s="615"/>
      <c r="I26" s="615"/>
    </row>
    <row r="27" spans="1:192" ht="17.25" customHeight="1" x14ac:dyDescent="0.2">
      <c r="A27" s="1264"/>
      <c r="B27" s="1214"/>
      <c r="C27" s="689" t="s">
        <v>39</v>
      </c>
      <c r="D27" s="971">
        <v>4</v>
      </c>
      <c r="E27" s="947" t="s">
        <v>221</v>
      </c>
      <c r="F27" s="595"/>
      <c r="G27" s="615"/>
      <c r="H27" s="615"/>
      <c r="I27" s="615"/>
    </row>
    <row r="28" spans="1:192" ht="18.75" customHeight="1" x14ac:dyDescent="0.2">
      <c r="A28" s="573">
        <v>2</v>
      </c>
      <c r="B28" s="594" t="s">
        <v>331</v>
      </c>
      <c r="C28" s="689" t="s">
        <v>39</v>
      </c>
      <c r="D28" s="935">
        <v>2000</v>
      </c>
      <c r="E28" s="569" t="s">
        <v>332</v>
      </c>
      <c r="F28" s="595">
        <v>7760</v>
      </c>
      <c r="G28" s="615"/>
      <c r="H28" s="615"/>
      <c r="I28" s="615"/>
    </row>
    <row r="29" spans="1:192" ht="18.75" customHeight="1" x14ac:dyDescent="0.2">
      <c r="A29" s="573">
        <v>3</v>
      </c>
      <c r="B29" s="594" t="s">
        <v>333</v>
      </c>
      <c r="C29" s="689" t="s">
        <v>39</v>
      </c>
      <c r="D29" s="935">
        <v>10</v>
      </c>
      <c r="E29" s="883" t="s">
        <v>2000</v>
      </c>
      <c r="F29" s="595">
        <v>5840</v>
      </c>
      <c r="G29" s="615"/>
      <c r="H29" s="615"/>
      <c r="I29" s="615"/>
    </row>
    <row r="30" spans="1:192" ht="25.5" customHeight="1" x14ac:dyDescent="0.2">
      <c r="A30" s="573">
        <v>4</v>
      </c>
      <c r="B30" s="594" t="s">
        <v>334</v>
      </c>
      <c r="C30" s="689" t="s">
        <v>39</v>
      </c>
      <c r="D30" s="935">
        <v>10</v>
      </c>
      <c r="E30" s="569" t="s">
        <v>335</v>
      </c>
      <c r="F30" s="595">
        <v>5840</v>
      </c>
      <c r="G30" s="615"/>
      <c r="H30" s="615"/>
      <c r="I30" s="615"/>
    </row>
    <row r="31" spans="1:192" ht="18.75" customHeight="1" x14ac:dyDescent="0.2">
      <c r="A31" s="573">
        <v>5</v>
      </c>
      <c r="B31" s="594" t="s">
        <v>336</v>
      </c>
      <c r="C31" s="689" t="s">
        <v>39</v>
      </c>
      <c r="D31" s="935">
        <v>4000</v>
      </c>
      <c r="E31" s="569" t="s">
        <v>337</v>
      </c>
      <c r="F31" s="595">
        <v>6500</v>
      </c>
      <c r="G31" s="615"/>
      <c r="H31" s="615"/>
      <c r="I31" s="615"/>
    </row>
    <row r="32" spans="1:192" ht="25.5" customHeight="1" x14ac:dyDescent="0.2">
      <c r="A32" s="573">
        <v>6</v>
      </c>
      <c r="B32" s="594" t="s">
        <v>338</v>
      </c>
      <c r="C32" s="689" t="s">
        <v>39</v>
      </c>
      <c r="D32" s="935">
        <v>3000</v>
      </c>
      <c r="E32" s="883" t="s">
        <v>2001</v>
      </c>
      <c r="F32" s="595"/>
      <c r="G32" s="615"/>
      <c r="H32" s="615"/>
      <c r="I32" s="615"/>
    </row>
    <row r="33" spans="1:9" ht="19.5" customHeight="1" x14ac:dyDescent="0.2">
      <c r="A33" s="573">
        <v>7</v>
      </c>
      <c r="B33" s="594" t="s">
        <v>339</v>
      </c>
      <c r="C33" s="689" t="s">
        <v>39</v>
      </c>
      <c r="D33" s="935">
        <v>2500</v>
      </c>
      <c r="E33" s="569" t="s">
        <v>337</v>
      </c>
      <c r="F33" s="595"/>
      <c r="G33" s="615"/>
      <c r="H33" s="615"/>
      <c r="I33" s="615"/>
    </row>
    <row r="34" spans="1:9" ht="18.75" customHeight="1" x14ac:dyDescent="0.2">
      <c r="A34" s="573">
        <v>8</v>
      </c>
      <c r="B34" s="594" t="s">
        <v>2004</v>
      </c>
      <c r="C34" s="689" t="s">
        <v>39</v>
      </c>
      <c r="D34" s="935">
        <v>2000</v>
      </c>
      <c r="E34" s="569" t="s">
        <v>337</v>
      </c>
      <c r="F34" s="595"/>
      <c r="G34" s="615"/>
      <c r="H34" s="615"/>
      <c r="I34" s="615"/>
    </row>
    <row r="35" spans="1:9" ht="18.75" customHeight="1" x14ac:dyDescent="0.2">
      <c r="A35" s="573">
        <v>9</v>
      </c>
      <c r="B35" s="594" t="s">
        <v>340</v>
      </c>
      <c r="C35" s="689" t="s">
        <v>39</v>
      </c>
      <c r="D35" s="935">
        <v>2000</v>
      </c>
      <c r="E35" s="569" t="s">
        <v>337</v>
      </c>
      <c r="F35" s="595"/>
      <c r="G35" s="615"/>
      <c r="H35" s="615"/>
      <c r="I35" s="615"/>
    </row>
    <row r="36" spans="1:9" ht="18.75" customHeight="1" x14ac:dyDescent="0.2">
      <c r="A36" s="573">
        <v>10</v>
      </c>
      <c r="B36" s="872" t="s">
        <v>341</v>
      </c>
      <c r="C36" s="689" t="s">
        <v>39</v>
      </c>
      <c r="D36" s="935">
        <v>1</v>
      </c>
      <c r="E36" s="569" t="s">
        <v>342</v>
      </c>
      <c r="F36" s="595">
        <v>14720</v>
      </c>
      <c r="G36" s="615"/>
      <c r="H36" s="615"/>
      <c r="I36" s="615"/>
    </row>
    <row r="37" spans="1:9" ht="25.5" customHeight="1" x14ac:dyDescent="0.2">
      <c r="A37" s="573">
        <v>11</v>
      </c>
      <c r="B37" s="869" t="s">
        <v>343</v>
      </c>
      <c r="C37" s="689" t="s">
        <v>39</v>
      </c>
      <c r="D37" s="935">
        <v>2</v>
      </c>
      <c r="E37" s="569" t="s">
        <v>332</v>
      </c>
      <c r="F37" s="595">
        <v>14720</v>
      </c>
      <c r="G37" s="615"/>
      <c r="H37" s="615"/>
      <c r="I37" s="615"/>
    </row>
    <row r="38" spans="1:9" ht="26.25" customHeight="1" x14ac:dyDescent="0.2">
      <c r="A38" s="573">
        <v>12</v>
      </c>
      <c r="B38" s="584" t="s">
        <v>344</v>
      </c>
      <c r="C38" s="689" t="s">
        <v>39</v>
      </c>
      <c r="D38" s="935">
        <v>4</v>
      </c>
      <c r="E38" s="569" t="s">
        <v>345</v>
      </c>
      <c r="F38" s="595">
        <v>14720</v>
      </c>
      <c r="G38" s="615"/>
      <c r="H38" s="615"/>
      <c r="I38" s="615"/>
    </row>
    <row r="39" spans="1:9" ht="19.5" customHeight="1" x14ac:dyDescent="0.2">
      <c r="A39" s="750">
        <v>13</v>
      </c>
      <c r="B39" s="25" t="s">
        <v>2005</v>
      </c>
      <c r="C39" s="159" t="s">
        <v>47</v>
      </c>
      <c r="D39" s="34"/>
      <c r="E39" s="156" t="s">
        <v>48</v>
      </c>
      <c r="F39" s="705">
        <v>609783</v>
      </c>
      <c r="G39" s="615"/>
      <c r="H39" s="615"/>
      <c r="I39" s="615"/>
    </row>
    <row r="40" spans="1:9" ht="18.75" customHeight="1" x14ac:dyDescent="0.2">
      <c r="A40" s="955">
        <v>14</v>
      </c>
      <c r="B40" s="939" t="s">
        <v>1657</v>
      </c>
      <c r="C40" s="159" t="s">
        <v>47</v>
      </c>
      <c r="D40" s="30"/>
      <c r="E40" s="157"/>
      <c r="F40" s="703">
        <v>842444</v>
      </c>
      <c r="G40" s="615"/>
      <c r="H40" s="615"/>
      <c r="I40" s="615"/>
    </row>
    <row r="41" spans="1:9" ht="18.75" customHeight="1" x14ac:dyDescent="0.2">
      <c r="A41" s="955">
        <v>15</v>
      </c>
      <c r="B41" s="944" t="s">
        <v>2007</v>
      </c>
      <c r="C41" s="953"/>
      <c r="D41" s="942"/>
      <c r="E41" s="899"/>
      <c r="F41" s="949">
        <f>SUM(F42:F45)</f>
        <v>35600</v>
      </c>
      <c r="G41" s="615"/>
      <c r="H41" s="615"/>
      <c r="I41" s="615"/>
    </row>
    <row r="42" spans="1:9" ht="18" customHeight="1" x14ac:dyDescent="0.2">
      <c r="A42" s="736">
        <v>15.1</v>
      </c>
      <c r="B42" s="943" t="s">
        <v>2008</v>
      </c>
      <c r="C42" s="689" t="s">
        <v>47</v>
      </c>
      <c r="D42" s="703"/>
      <c r="E42" s="157"/>
      <c r="F42" s="935">
        <v>20000</v>
      </c>
      <c r="G42" s="615"/>
      <c r="H42" s="615"/>
      <c r="I42" s="615"/>
    </row>
    <row r="43" spans="1:9" ht="18.75" customHeight="1" x14ac:dyDescent="0.2">
      <c r="A43" s="736">
        <v>15.2</v>
      </c>
      <c r="B43" s="940" t="s">
        <v>2006</v>
      </c>
      <c r="C43" s="689" t="s">
        <v>47</v>
      </c>
      <c r="D43" s="703"/>
      <c r="E43" s="157"/>
      <c r="F43" s="935">
        <v>7500</v>
      </c>
      <c r="G43" s="615"/>
      <c r="H43" s="615"/>
      <c r="I43" s="615"/>
    </row>
    <row r="44" spans="1:9" ht="18.75" customHeight="1" x14ac:dyDescent="0.2">
      <c r="A44" s="736">
        <v>15.3</v>
      </c>
      <c r="B44" s="939" t="s">
        <v>2009</v>
      </c>
      <c r="C44" s="689" t="s">
        <v>47</v>
      </c>
      <c r="D44" s="703"/>
      <c r="E44" s="158"/>
      <c r="F44" s="935">
        <v>4500</v>
      </c>
      <c r="G44" s="615"/>
      <c r="H44" s="615"/>
      <c r="I44" s="615"/>
    </row>
    <row r="45" spans="1:9" ht="18.75" customHeight="1" x14ac:dyDescent="0.2">
      <c r="A45" s="736">
        <v>15.4</v>
      </c>
      <c r="B45" s="79" t="s">
        <v>2010</v>
      </c>
      <c r="C45" s="689" t="s">
        <v>47</v>
      </c>
      <c r="D45" s="703"/>
      <c r="E45" s="158"/>
      <c r="F45" s="935">
        <v>3600</v>
      </c>
      <c r="G45" s="615"/>
      <c r="H45" s="615"/>
      <c r="I45" s="615"/>
    </row>
    <row r="46" spans="1:9" ht="18.75" customHeight="1" x14ac:dyDescent="0.2">
      <c r="A46" s="941"/>
      <c r="B46" s="954" t="s">
        <v>2011</v>
      </c>
      <c r="C46" s="689"/>
      <c r="D46" s="703"/>
      <c r="E46" s="706"/>
      <c r="F46" s="988">
        <f>SUM(F47:F100)+F101</f>
        <v>207784</v>
      </c>
      <c r="G46" s="615"/>
      <c r="H46" s="615"/>
      <c r="I46" s="615"/>
    </row>
    <row r="47" spans="1:9" ht="29.25" customHeight="1" x14ac:dyDescent="0.2">
      <c r="A47" s="1248">
        <v>1</v>
      </c>
      <c r="B47" s="1255" t="s">
        <v>2012</v>
      </c>
      <c r="C47" s="1266" t="s">
        <v>39</v>
      </c>
      <c r="D47" s="951">
        <v>12</v>
      </c>
      <c r="E47" s="899" t="s">
        <v>2013</v>
      </c>
      <c r="F47" s="985">
        <v>150</v>
      </c>
      <c r="G47" s="615"/>
      <c r="H47" s="615"/>
      <c r="I47" s="615"/>
    </row>
    <row r="48" spans="1:9" ht="30" customHeight="1" x14ac:dyDescent="0.2">
      <c r="A48" s="1248"/>
      <c r="B48" s="1255"/>
      <c r="C48" s="1266"/>
      <c r="D48" s="951">
        <v>4</v>
      </c>
      <c r="E48" s="899" t="s">
        <v>2014</v>
      </c>
      <c r="F48" s="985">
        <v>100</v>
      </c>
      <c r="G48" s="615"/>
      <c r="H48" s="615"/>
      <c r="I48" s="615"/>
    </row>
    <row r="49" spans="1:9" ht="26.25" customHeight="1" x14ac:dyDescent="0.2">
      <c r="A49" s="1248"/>
      <c r="B49" s="1255"/>
      <c r="C49" s="1266"/>
      <c r="D49" s="951">
        <v>6</v>
      </c>
      <c r="E49" s="899" t="s">
        <v>2015</v>
      </c>
      <c r="F49" s="985">
        <v>100</v>
      </c>
      <c r="G49" s="615"/>
      <c r="H49" s="615"/>
      <c r="I49" s="615"/>
    </row>
    <row r="50" spans="1:9" ht="38.25" customHeight="1" x14ac:dyDescent="0.2">
      <c r="A50" s="1248"/>
      <c r="B50" s="1255"/>
      <c r="C50" s="1266"/>
      <c r="D50" s="951">
        <v>12</v>
      </c>
      <c r="E50" s="899" t="s">
        <v>2038</v>
      </c>
      <c r="F50" s="985">
        <v>150</v>
      </c>
      <c r="G50" s="615"/>
      <c r="H50" s="615"/>
      <c r="I50" s="615"/>
    </row>
    <row r="51" spans="1:9" ht="18.75" customHeight="1" x14ac:dyDescent="0.2">
      <c r="A51" s="1248"/>
      <c r="B51" s="1255"/>
      <c r="C51" s="1266"/>
      <c r="D51" s="951">
        <v>0</v>
      </c>
      <c r="E51" s="899" t="s">
        <v>346</v>
      </c>
      <c r="F51" s="985"/>
      <c r="G51" s="615"/>
      <c r="H51" s="615"/>
      <c r="I51" s="615"/>
    </row>
    <row r="52" spans="1:9" ht="18.75" customHeight="1" x14ac:dyDescent="0.2">
      <c r="A52" s="1248"/>
      <c r="B52" s="1255"/>
      <c r="C52" s="1266"/>
      <c r="D52" s="951">
        <v>0</v>
      </c>
      <c r="E52" s="899" t="s">
        <v>347</v>
      </c>
      <c r="F52" s="985"/>
      <c r="G52" s="615"/>
      <c r="H52" s="615"/>
      <c r="I52" s="615"/>
    </row>
    <row r="53" spans="1:9" ht="27" customHeight="1" x14ac:dyDescent="0.2">
      <c r="A53" s="1248"/>
      <c r="B53" s="1255"/>
      <c r="C53" s="1266"/>
      <c r="D53" s="951">
        <v>0</v>
      </c>
      <c r="E53" s="899" t="s">
        <v>2016</v>
      </c>
      <c r="F53" s="985"/>
      <c r="G53" s="615"/>
      <c r="H53" s="615"/>
      <c r="I53" s="615"/>
    </row>
    <row r="54" spans="1:9" ht="18.75" customHeight="1" x14ac:dyDescent="0.2">
      <c r="A54" s="1248">
        <v>2</v>
      </c>
      <c r="B54" s="1255" t="s">
        <v>2017</v>
      </c>
      <c r="C54" s="1256" t="s">
        <v>39</v>
      </c>
      <c r="D54" s="951">
        <v>8</v>
      </c>
      <c r="E54" s="899" t="s">
        <v>347</v>
      </c>
      <c r="F54" s="985">
        <v>150</v>
      </c>
      <c r="G54" s="615"/>
      <c r="H54" s="615"/>
      <c r="I54" s="615"/>
    </row>
    <row r="55" spans="1:9" ht="34.5" customHeight="1" x14ac:dyDescent="0.2">
      <c r="A55" s="1248"/>
      <c r="B55" s="1255"/>
      <c r="C55" s="1237"/>
      <c r="D55" s="951">
        <v>3</v>
      </c>
      <c r="E55" s="899" t="s">
        <v>2018</v>
      </c>
      <c r="F55" s="985">
        <v>150</v>
      </c>
      <c r="G55" s="615"/>
      <c r="H55" s="615"/>
      <c r="I55" s="615"/>
    </row>
    <row r="56" spans="1:9" ht="21.75" customHeight="1" x14ac:dyDescent="0.2">
      <c r="A56" s="1248">
        <v>3</v>
      </c>
      <c r="B56" s="1254" t="s">
        <v>348</v>
      </c>
      <c r="C56" s="1256" t="s">
        <v>39</v>
      </c>
      <c r="D56" s="951">
        <v>1</v>
      </c>
      <c r="E56" s="899" t="s">
        <v>236</v>
      </c>
      <c r="F56" s="595">
        <v>2000</v>
      </c>
      <c r="G56" s="615"/>
      <c r="H56" s="615"/>
      <c r="I56" s="615"/>
    </row>
    <row r="57" spans="1:9" ht="18.75" customHeight="1" x14ac:dyDescent="0.2">
      <c r="A57" s="1248"/>
      <c r="B57" s="1254"/>
      <c r="C57" s="1237"/>
      <c r="D57" s="951">
        <v>30</v>
      </c>
      <c r="E57" s="899" t="s">
        <v>349</v>
      </c>
      <c r="F57" s="986"/>
      <c r="G57" s="615"/>
      <c r="H57" s="615"/>
      <c r="I57" s="615"/>
    </row>
    <row r="58" spans="1:9" ht="18.75" customHeight="1" x14ac:dyDescent="0.2">
      <c r="A58" s="1248">
        <v>4</v>
      </c>
      <c r="B58" s="1255" t="s">
        <v>350</v>
      </c>
      <c r="C58" s="1268" t="s">
        <v>39</v>
      </c>
      <c r="D58" s="976">
        <v>0</v>
      </c>
      <c r="E58" s="965" t="s">
        <v>351</v>
      </c>
      <c r="F58" s="986"/>
      <c r="G58" s="615"/>
      <c r="H58" s="615"/>
      <c r="I58" s="615"/>
    </row>
    <row r="59" spans="1:9" ht="18.75" customHeight="1" x14ac:dyDescent="0.2">
      <c r="A59" s="1248"/>
      <c r="B59" s="1255"/>
      <c r="C59" s="1268"/>
      <c r="D59" s="976">
        <v>0</v>
      </c>
      <c r="E59" s="965" t="s">
        <v>352</v>
      </c>
      <c r="F59" s="986"/>
      <c r="G59" s="615"/>
      <c r="H59" s="615"/>
      <c r="I59" s="615"/>
    </row>
    <row r="60" spans="1:9" ht="18.75" customHeight="1" x14ac:dyDescent="0.2">
      <c r="A60" s="1248"/>
      <c r="B60" s="1255"/>
      <c r="C60" s="1268"/>
      <c r="D60" s="976">
        <v>0</v>
      </c>
      <c r="E60" s="947" t="s">
        <v>353</v>
      </c>
      <c r="F60" s="986"/>
      <c r="G60" s="615"/>
      <c r="H60" s="615"/>
      <c r="I60" s="615"/>
    </row>
    <row r="61" spans="1:9" ht="18.75" customHeight="1" x14ac:dyDescent="0.2">
      <c r="A61" s="1248"/>
      <c r="B61" s="1255"/>
      <c r="C61" s="1268"/>
      <c r="D61" s="976">
        <v>1</v>
      </c>
      <c r="E61" s="947" t="s">
        <v>249</v>
      </c>
      <c r="F61" s="986"/>
      <c r="G61" s="615"/>
      <c r="H61" s="615"/>
      <c r="I61" s="615"/>
    </row>
    <row r="62" spans="1:9" ht="28.5" customHeight="1" x14ac:dyDescent="0.2">
      <c r="A62" s="573">
        <v>5</v>
      </c>
      <c r="B62" s="956" t="s">
        <v>354</v>
      </c>
      <c r="C62" s="961" t="s">
        <v>39</v>
      </c>
      <c r="D62" s="972">
        <v>1</v>
      </c>
      <c r="E62" s="966" t="s">
        <v>385</v>
      </c>
      <c r="F62" s="595">
        <v>2000</v>
      </c>
      <c r="G62" s="615"/>
      <c r="H62" s="615"/>
      <c r="I62" s="615"/>
    </row>
    <row r="63" spans="1:9" ht="25.5" customHeight="1" x14ac:dyDescent="0.2">
      <c r="A63" s="1248">
        <v>6</v>
      </c>
      <c r="B63" s="1257" t="s">
        <v>2063</v>
      </c>
      <c r="C63" s="1267" t="s">
        <v>39</v>
      </c>
      <c r="D63" s="973">
        <v>0</v>
      </c>
      <c r="E63" s="966" t="s">
        <v>355</v>
      </c>
      <c r="F63" s="595"/>
      <c r="G63" s="615"/>
      <c r="H63" s="615"/>
      <c r="I63" s="615"/>
    </row>
    <row r="64" spans="1:9" ht="18.75" customHeight="1" x14ac:dyDescent="0.2">
      <c r="A64" s="1248"/>
      <c r="B64" s="1257"/>
      <c r="C64" s="1267"/>
      <c r="D64" s="973">
        <v>0</v>
      </c>
      <c r="E64" s="966" t="s">
        <v>78</v>
      </c>
      <c r="F64" s="595"/>
      <c r="G64" s="615"/>
      <c r="H64" s="615"/>
      <c r="I64" s="615"/>
    </row>
    <row r="65" spans="1:9" ht="26.25" customHeight="1" x14ac:dyDescent="0.2">
      <c r="A65" s="1248"/>
      <c r="B65" s="1257"/>
      <c r="C65" s="1267"/>
      <c r="D65" s="973">
        <v>0</v>
      </c>
      <c r="E65" s="966" t="s">
        <v>2019</v>
      </c>
      <c r="F65" s="595"/>
      <c r="G65" s="615"/>
      <c r="H65" s="615"/>
      <c r="I65" s="615"/>
    </row>
    <row r="66" spans="1:9" ht="18.75" customHeight="1" x14ac:dyDescent="0.2">
      <c r="A66" s="1248">
        <v>7</v>
      </c>
      <c r="B66" s="1257" t="s">
        <v>2020</v>
      </c>
      <c r="C66" s="1258" t="s">
        <v>39</v>
      </c>
      <c r="D66" s="974">
        <v>2</v>
      </c>
      <c r="E66" s="967" t="s">
        <v>236</v>
      </c>
      <c r="F66" s="595">
        <v>1760</v>
      </c>
      <c r="G66" s="615"/>
      <c r="H66" s="615"/>
      <c r="I66" s="615"/>
    </row>
    <row r="67" spans="1:9" ht="18.75" customHeight="1" x14ac:dyDescent="0.2">
      <c r="A67" s="1248"/>
      <c r="B67" s="1257"/>
      <c r="C67" s="1258"/>
      <c r="D67" s="974">
        <v>60</v>
      </c>
      <c r="E67" s="967" t="s">
        <v>357</v>
      </c>
      <c r="F67" s="595"/>
      <c r="G67" s="615"/>
      <c r="H67" s="615"/>
      <c r="I67" s="615"/>
    </row>
    <row r="68" spans="1:9" ht="18.75" customHeight="1" x14ac:dyDescent="0.2">
      <c r="A68" s="1248">
        <v>8</v>
      </c>
      <c r="B68" s="1254" t="s">
        <v>2039</v>
      </c>
      <c r="C68" s="1258" t="s">
        <v>39</v>
      </c>
      <c r="D68" s="972">
        <v>2</v>
      </c>
      <c r="E68" s="965" t="s">
        <v>236</v>
      </c>
      <c r="F68" s="595">
        <v>1306</v>
      </c>
      <c r="G68" s="615"/>
      <c r="H68" s="615"/>
      <c r="I68" s="615"/>
    </row>
    <row r="69" spans="1:9" ht="21.75" customHeight="1" x14ac:dyDescent="0.2">
      <c r="A69" s="1248"/>
      <c r="B69" s="1254"/>
      <c r="C69" s="1258"/>
      <c r="D69" s="972">
        <v>30</v>
      </c>
      <c r="E69" s="965" t="s">
        <v>358</v>
      </c>
      <c r="F69" s="595"/>
      <c r="G69" s="615"/>
      <c r="H69" s="615"/>
      <c r="I69" s="615"/>
    </row>
    <row r="70" spans="1:9" ht="31.5" customHeight="1" x14ac:dyDescent="0.2">
      <c r="A70" s="573">
        <v>9</v>
      </c>
      <c r="B70" s="909" t="s">
        <v>2062</v>
      </c>
      <c r="C70" s="962" t="s">
        <v>39</v>
      </c>
      <c r="D70" s="975">
        <v>1</v>
      </c>
      <c r="E70" s="910" t="s">
        <v>83</v>
      </c>
      <c r="F70" s="595">
        <v>1260</v>
      </c>
      <c r="G70" s="615"/>
      <c r="H70" s="615"/>
      <c r="I70" s="615"/>
    </row>
    <row r="71" spans="1:9" ht="25.5" customHeight="1" x14ac:dyDescent="0.2">
      <c r="A71" s="1248">
        <v>10</v>
      </c>
      <c r="B71" s="1254" t="s">
        <v>359</v>
      </c>
      <c r="C71" s="961" t="s">
        <v>2021</v>
      </c>
      <c r="D71" s="982">
        <v>63</v>
      </c>
      <c r="E71" s="965" t="s">
        <v>2022</v>
      </c>
      <c r="F71" s="595"/>
      <c r="G71" s="615"/>
      <c r="H71" s="615"/>
      <c r="I71" s="615"/>
    </row>
    <row r="72" spans="1:9" ht="18.75" customHeight="1" x14ac:dyDescent="0.2">
      <c r="A72" s="1248"/>
      <c r="B72" s="1254"/>
      <c r="C72" s="1253" t="s">
        <v>39</v>
      </c>
      <c r="D72" s="982">
        <v>315</v>
      </c>
      <c r="E72" s="965" t="s">
        <v>361</v>
      </c>
      <c r="F72" s="595"/>
      <c r="G72" s="615"/>
      <c r="H72" s="615"/>
      <c r="I72" s="615"/>
    </row>
    <row r="73" spans="1:9" ht="18.75" customHeight="1" x14ac:dyDescent="0.2">
      <c r="A73" s="1248"/>
      <c r="B73" s="1254"/>
      <c r="C73" s="1253"/>
      <c r="D73" s="982">
        <v>79</v>
      </c>
      <c r="E73" s="965" t="s">
        <v>2023</v>
      </c>
      <c r="F73" s="987">
        <v>8794</v>
      </c>
      <c r="G73" s="615"/>
      <c r="H73" s="615"/>
      <c r="I73" s="615"/>
    </row>
    <row r="74" spans="1:9" ht="18.75" customHeight="1" x14ac:dyDescent="0.2">
      <c r="A74" s="1248"/>
      <c r="B74" s="1254"/>
      <c r="C74" s="1253"/>
      <c r="D74" s="982">
        <v>79</v>
      </c>
      <c r="E74" s="965" t="s">
        <v>221</v>
      </c>
      <c r="F74" s="595">
        <v>250</v>
      </c>
      <c r="G74" s="615"/>
      <c r="H74" s="615"/>
      <c r="I74" s="615"/>
    </row>
    <row r="75" spans="1:9" ht="27" customHeight="1" x14ac:dyDescent="0.2">
      <c r="A75" s="1248"/>
      <c r="B75" s="1254"/>
      <c r="C75" s="1253"/>
      <c r="D75" s="982">
        <v>0</v>
      </c>
      <c r="E75" s="965" t="s">
        <v>2024</v>
      </c>
      <c r="F75" s="595"/>
      <c r="G75" s="615"/>
      <c r="H75" s="615"/>
      <c r="I75" s="615"/>
    </row>
    <row r="76" spans="1:9" ht="18.75" customHeight="1" x14ac:dyDescent="0.2">
      <c r="A76" s="1248"/>
      <c r="B76" s="1254"/>
      <c r="C76" s="1253"/>
      <c r="D76" s="982">
        <v>0</v>
      </c>
      <c r="E76" s="965" t="s">
        <v>2025</v>
      </c>
      <c r="F76" s="595"/>
      <c r="G76" s="615"/>
      <c r="H76" s="615"/>
      <c r="I76" s="615"/>
    </row>
    <row r="77" spans="1:9" ht="18.75" customHeight="1" x14ac:dyDescent="0.2">
      <c r="A77" s="573">
        <v>11</v>
      </c>
      <c r="B77" s="909" t="s">
        <v>362</v>
      </c>
      <c r="C77" s="961" t="s">
        <v>39</v>
      </c>
      <c r="D77" s="982">
        <v>1</v>
      </c>
      <c r="E77" s="965" t="s">
        <v>290</v>
      </c>
      <c r="F77" s="595">
        <v>500</v>
      </c>
      <c r="G77" s="615"/>
      <c r="H77" s="615"/>
      <c r="I77" s="615"/>
    </row>
    <row r="78" spans="1:9" ht="18.75" customHeight="1" x14ac:dyDescent="0.2">
      <c r="A78" s="1248">
        <v>12</v>
      </c>
      <c r="B78" s="1254" t="s">
        <v>363</v>
      </c>
      <c r="C78" s="1266" t="s">
        <v>39</v>
      </c>
      <c r="D78" s="870">
        <v>1</v>
      </c>
      <c r="E78" s="965" t="s">
        <v>236</v>
      </c>
      <c r="F78" s="595">
        <v>250</v>
      </c>
      <c r="G78" s="615"/>
      <c r="H78" s="615"/>
      <c r="I78" s="615"/>
    </row>
    <row r="79" spans="1:9" ht="18.75" customHeight="1" x14ac:dyDescent="0.2">
      <c r="A79" s="1248"/>
      <c r="B79" s="1254"/>
      <c r="C79" s="1266"/>
      <c r="D79" s="870">
        <v>1</v>
      </c>
      <c r="E79" s="965" t="s">
        <v>364</v>
      </c>
      <c r="F79" s="595"/>
      <c r="G79" s="615"/>
      <c r="H79" s="615"/>
      <c r="I79" s="615"/>
    </row>
    <row r="80" spans="1:9" ht="18.75" customHeight="1" x14ac:dyDescent="0.2">
      <c r="A80" s="1248">
        <v>13</v>
      </c>
      <c r="B80" s="1254" t="s">
        <v>365</v>
      </c>
      <c r="C80" s="1266" t="s">
        <v>39</v>
      </c>
      <c r="D80" s="870">
        <v>1</v>
      </c>
      <c r="E80" s="910" t="s">
        <v>236</v>
      </c>
      <c r="F80" s="595">
        <v>250</v>
      </c>
      <c r="G80" s="615"/>
      <c r="H80" s="615"/>
      <c r="I80" s="615"/>
    </row>
    <row r="81" spans="1:9" ht="19.5" customHeight="1" x14ac:dyDescent="0.2">
      <c r="A81" s="1248"/>
      <c r="B81" s="1254"/>
      <c r="C81" s="1266"/>
      <c r="D81" s="870">
        <v>25</v>
      </c>
      <c r="E81" s="910" t="s">
        <v>366</v>
      </c>
      <c r="F81" s="595"/>
      <c r="G81" s="615"/>
      <c r="H81" s="615"/>
      <c r="I81" s="615"/>
    </row>
    <row r="82" spans="1:9" ht="21" customHeight="1" x14ac:dyDescent="0.2">
      <c r="A82" s="1248">
        <v>14</v>
      </c>
      <c r="B82" s="1254" t="s">
        <v>367</v>
      </c>
      <c r="C82" s="1266" t="s">
        <v>39</v>
      </c>
      <c r="D82" s="983">
        <v>3</v>
      </c>
      <c r="E82" s="936" t="s">
        <v>368</v>
      </c>
      <c r="F82" s="595">
        <v>1820</v>
      </c>
      <c r="G82" s="615"/>
      <c r="H82" s="615"/>
      <c r="I82" s="615"/>
    </row>
    <row r="83" spans="1:9" ht="21.75" customHeight="1" x14ac:dyDescent="0.2">
      <c r="A83" s="1248"/>
      <c r="B83" s="1254"/>
      <c r="C83" s="1266"/>
      <c r="D83" s="983">
        <v>3000</v>
      </c>
      <c r="E83" s="936" t="s">
        <v>369</v>
      </c>
      <c r="F83" s="595"/>
      <c r="G83" s="615"/>
      <c r="H83" s="615"/>
      <c r="I83" s="615"/>
    </row>
    <row r="84" spans="1:9" ht="26.25" customHeight="1" x14ac:dyDescent="0.2">
      <c r="A84" s="573">
        <v>15</v>
      </c>
      <c r="B84" s="957" t="s">
        <v>2026</v>
      </c>
      <c r="C84" s="961" t="s">
        <v>39</v>
      </c>
      <c r="D84" s="983">
        <v>1</v>
      </c>
      <c r="E84" s="968" t="s">
        <v>236</v>
      </c>
      <c r="F84" s="595">
        <v>250</v>
      </c>
      <c r="G84" s="615"/>
      <c r="H84" s="615"/>
      <c r="I84" s="615"/>
    </row>
    <row r="85" spans="1:9" ht="26.25" customHeight="1" x14ac:dyDescent="0.2">
      <c r="A85" s="1248">
        <v>16</v>
      </c>
      <c r="B85" s="1254" t="s">
        <v>370</v>
      </c>
      <c r="C85" s="1266" t="s">
        <v>39</v>
      </c>
      <c r="D85" s="983">
        <v>2</v>
      </c>
      <c r="E85" s="936" t="s">
        <v>236</v>
      </c>
      <c r="F85" s="595">
        <v>500</v>
      </c>
      <c r="G85" s="615"/>
      <c r="H85" s="615"/>
      <c r="I85" s="615"/>
    </row>
    <row r="86" spans="1:9" ht="26.25" customHeight="1" x14ac:dyDescent="0.2">
      <c r="A86" s="1248"/>
      <c r="B86" s="1254"/>
      <c r="C86" s="1266"/>
      <c r="D86" s="983">
        <v>30</v>
      </c>
      <c r="E86" s="965" t="s">
        <v>357</v>
      </c>
      <c r="F86" s="595"/>
      <c r="G86" s="615"/>
      <c r="H86" s="615"/>
      <c r="I86" s="615"/>
    </row>
    <row r="87" spans="1:9" ht="21" customHeight="1" x14ac:dyDescent="0.2">
      <c r="A87" s="1248">
        <v>17</v>
      </c>
      <c r="B87" s="1271" t="s">
        <v>2027</v>
      </c>
      <c r="C87" s="1268" t="s">
        <v>39</v>
      </c>
      <c r="D87" s="572">
        <v>3</v>
      </c>
      <c r="E87" s="965" t="s">
        <v>371</v>
      </c>
      <c r="F87" s="595">
        <v>2400</v>
      </c>
      <c r="G87" s="615"/>
      <c r="H87" s="615"/>
      <c r="I87" s="615"/>
    </row>
    <row r="88" spans="1:9" ht="20.25" customHeight="1" x14ac:dyDescent="0.2">
      <c r="A88" s="1248"/>
      <c r="B88" s="1271"/>
      <c r="C88" s="1268"/>
      <c r="D88" s="572">
        <v>307</v>
      </c>
      <c r="E88" s="965" t="s">
        <v>372</v>
      </c>
      <c r="F88" s="595"/>
      <c r="G88" s="615"/>
      <c r="H88" s="615"/>
      <c r="I88" s="615"/>
    </row>
    <row r="89" spans="1:9" ht="26.25" customHeight="1" x14ac:dyDescent="0.2">
      <c r="A89" s="1248"/>
      <c r="B89" s="1271"/>
      <c r="C89" s="1268"/>
      <c r="D89" s="572">
        <v>27</v>
      </c>
      <c r="E89" s="965" t="s">
        <v>2028</v>
      </c>
      <c r="F89" s="595"/>
      <c r="G89" s="615"/>
      <c r="H89" s="615"/>
      <c r="I89" s="615"/>
    </row>
    <row r="90" spans="1:9" ht="18.75" customHeight="1" x14ac:dyDescent="0.2">
      <c r="A90" s="1248"/>
      <c r="B90" s="1271"/>
      <c r="C90" s="1268"/>
      <c r="D90" s="572">
        <v>1</v>
      </c>
      <c r="E90" s="965" t="s">
        <v>221</v>
      </c>
      <c r="F90" s="595"/>
      <c r="G90" s="615"/>
      <c r="H90" s="615"/>
      <c r="I90" s="615"/>
    </row>
    <row r="91" spans="1:9" ht="21.75" customHeight="1" x14ac:dyDescent="0.2">
      <c r="A91" s="1248"/>
      <c r="B91" s="1271"/>
      <c r="C91" s="1268"/>
      <c r="D91" s="572">
        <v>1</v>
      </c>
      <c r="E91" s="969" t="s">
        <v>249</v>
      </c>
      <c r="F91" s="595"/>
      <c r="G91" s="615"/>
      <c r="H91" s="615"/>
      <c r="I91" s="615"/>
    </row>
    <row r="92" spans="1:9" ht="20.25" customHeight="1" x14ac:dyDescent="0.2">
      <c r="A92" s="1248"/>
      <c r="B92" s="1271"/>
      <c r="C92" s="1268"/>
      <c r="D92" s="572">
        <v>1</v>
      </c>
      <c r="E92" s="969" t="s">
        <v>373</v>
      </c>
      <c r="F92" s="595"/>
      <c r="G92" s="615"/>
      <c r="H92" s="615"/>
      <c r="I92" s="615"/>
    </row>
    <row r="93" spans="1:9" ht="23.25" customHeight="1" x14ac:dyDescent="0.2">
      <c r="A93" s="1248"/>
      <c r="B93" s="1271"/>
      <c r="C93" s="1268"/>
      <c r="D93" s="572">
        <v>1</v>
      </c>
      <c r="E93" s="969" t="s">
        <v>236</v>
      </c>
      <c r="F93" s="595"/>
      <c r="G93" s="615"/>
      <c r="H93" s="615"/>
      <c r="I93" s="615"/>
    </row>
    <row r="94" spans="1:9" ht="42.75" customHeight="1" x14ac:dyDescent="0.2">
      <c r="A94" s="573">
        <v>18</v>
      </c>
      <c r="B94" s="958" t="s">
        <v>2029</v>
      </c>
      <c r="C94" s="867" t="s">
        <v>2030</v>
      </c>
      <c r="D94" s="870">
        <v>3</v>
      </c>
      <c r="E94" s="899" t="s">
        <v>2031</v>
      </c>
      <c r="F94" s="595">
        <v>500</v>
      </c>
      <c r="G94" s="615"/>
      <c r="H94" s="615"/>
      <c r="I94" s="615"/>
    </row>
    <row r="95" spans="1:9" ht="42.75" customHeight="1" x14ac:dyDescent="0.2">
      <c r="A95" s="573">
        <v>19</v>
      </c>
      <c r="B95" s="958" t="s">
        <v>2032</v>
      </c>
      <c r="C95" s="867" t="s">
        <v>2030</v>
      </c>
      <c r="D95" s="870">
        <v>1700</v>
      </c>
      <c r="E95" s="899" t="s">
        <v>312</v>
      </c>
      <c r="F95" s="595">
        <v>1820</v>
      </c>
      <c r="G95" s="615"/>
      <c r="H95" s="615"/>
      <c r="I95" s="615"/>
    </row>
    <row r="96" spans="1:9" ht="39" customHeight="1" x14ac:dyDescent="0.2">
      <c r="A96" s="573">
        <v>20</v>
      </c>
      <c r="B96" s="958" t="s">
        <v>2033</v>
      </c>
      <c r="C96" s="867" t="s">
        <v>2030</v>
      </c>
      <c r="D96" s="870">
        <v>1000</v>
      </c>
      <c r="E96" s="899" t="s">
        <v>249</v>
      </c>
      <c r="F96" s="595">
        <v>250</v>
      </c>
      <c r="G96" s="615"/>
      <c r="H96" s="615"/>
      <c r="I96" s="615"/>
    </row>
    <row r="97" spans="1:9" ht="26.25" customHeight="1" x14ac:dyDescent="0.2">
      <c r="A97" s="573">
        <v>21</v>
      </c>
      <c r="B97" s="909" t="s">
        <v>2034</v>
      </c>
      <c r="C97" s="867" t="s">
        <v>39</v>
      </c>
      <c r="D97" s="870">
        <v>4</v>
      </c>
      <c r="E97" s="899" t="s">
        <v>2035</v>
      </c>
      <c r="F97" s="595">
        <v>1540</v>
      </c>
      <c r="G97" s="615"/>
      <c r="H97" s="615"/>
      <c r="I97" s="615"/>
    </row>
    <row r="98" spans="1:9" ht="28.5" customHeight="1" x14ac:dyDescent="0.2">
      <c r="A98" s="573">
        <v>22</v>
      </c>
      <c r="B98" s="958" t="s">
        <v>2036</v>
      </c>
      <c r="C98" s="886" t="s">
        <v>47</v>
      </c>
      <c r="D98" s="900">
        <v>4</v>
      </c>
      <c r="E98" s="970" t="s">
        <v>221</v>
      </c>
      <c r="F98" s="595">
        <v>250</v>
      </c>
      <c r="G98" s="615"/>
      <c r="H98" s="615"/>
      <c r="I98" s="615"/>
    </row>
    <row r="99" spans="1:9" ht="26.25" customHeight="1" x14ac:dyDescent="0.2">
      <c r="A99" s="573">
        <v>23</v>
      </c>
      <c r="B99" s="590" t="s">
        <v>2005</v>
      </c>
      <c r="C99" s="576"/>
      <c r="D99" s="935"/>
      <c r="E99" s="936" t="s">
        <v>48</v>
      </c>
      <c r="F99" s="935">
        <v>72579</v>
      </c>
      <c r="G99" s="615"/>
      <c r="H99" s="615"/>
      <c r="I99" s="615"/>
    </row>
    <row r="100" spans="1:9" ht="26.25" customHeight="1" x14ac:dyDescent="0.2">
      <c r="A100" s="1015">
        <v>24</v>
      </c>
      <c r="B100" s="979" t="s">
        <v>2037</v>
      </c>
      <c r="C100" s="981" t="s">
        <v>47</v>
      </c>
      <c r="D100" s="935"/>
      <c r="E100" s="936"/>
      <c r="F100" s="595">
        <v>102405</v>
      </c>
      <c r="G100" s="615"/>
      <c r="H100" s="615"/>
      <c r="I100" s="615"/>
    </row>
    <row r="101" spans="1:9" ht="26.25" customHeight="1" x14ac:dyDescent="0.2">
      <c r="A101" s="573">
        <v>25</v>
      </c>
      <c r="B101" s="890" t="s">
        <v>2007</v>
      </c>
      <c r="C101" s="576"/>
      <c r="D101" s="935"/>
      <c r="E101" s="936"/>
      <c r="F101" s="949">
        <f>+F102</f>
        <v>4300</v>
      </c>
      <c r="G101" s="615"/>
      <c r="H101" s="615"/>
      <c r="I101" s="615"/>
    </row>
    <row r="102" spans="1:9" ht="26.25" customHeight="1" x14ac:dyDescent="0.2">
      <c r="A102" s="934"/>
      <c r="B102" s="869" t="s">
        <v>2008</v>
      </c>
      <c r="C102" s="981" t="s">
        <v>47</v>
      </c>
      <c r="D102" s="935">
        <v>2</v>
      </c>
      <c r="E102" s="936" t="s">
        <v>236</v>
      </c>
      <c r="F102" s="935">
        <v>4300</v>
      </c>
      <c r="G102" s="615"/>
      <c r="H102" s="615"/>
      <c r="I102" s="615"/>
    </row>
    <row r="103" spans="1:9" ht="26.25" customHeight="1" x14ac:dyDescent="0.2">
      <c r="A103" s="4"/>
      <c r="B103" s="989" t="s">
        <v>2058</v>
      </c>
      <c r="C103" s="946"/>
      <c r="D103" s="946"/>
      <c r="E103" s="990"/>
      <c r="F103" s="1012">
        <v>6604224</v>
      </c>
      <c r="G103" s="615"/>
      <c r="H103" s="615"/>
      <c r="I103" s="615"/>
    </row>
    <row r="104" spans="1:9" ht="21" customHeight="1" x14ac:dyDescent="0.2">
      <c r="A104" s="573">
        <v>1</v>
      </c>
      <c r="B104" s="878" t="s">
        <v>718</v>
      </c>
      <c r="C104" s="993"/>
      <c r="D104" s="994"/>
      <c r="E104" s="995"/>
      <c r="F104" s="1012">
        <f>SUM(F105:F106)</f>
        <v>205950</v>
      </c>
      <c r="G104" s="615"/>
      <c r="H104" s="615"/>
      <c r="I104" s="615"/>
    </row>
    <row r="105" spans="1:9" ht="26.25" customHeight="1" x14ac:dyDescent="0.2">
      <c r="A105" s="1269"/>
      <c r="B105" s="1008" t="s">
        <v>2040</v>
      </c>
      <c r="C105" s="1250" t="s">
        <v>39</v>
      </c>
      <c r="D105" s="596">
        <v>1</v>
      </c>
      <c r="E105" s="597" t="s">
        <v>723</v>
      </c>
      <c r="F105" s="1005">
        <v>60000</v>
      </c>
      <c r="G105" s="615"/>
      <c r="H105" s="615"/>
      <c r="I105" s="615"/>
    </row>
    <row r="106" spans="1:9" ht="26.25" customHeight="1" x14ac:dyDescent="0.2">
      <c r="A106" s="1270"/>
      <c r="B106" s="1009" t="s">
        <v>2061</v>
      </c>
      <c r="C106" s="1251"/>
      <c r="D106" s="596">
        <v>72</v>
      </c>
      <c r="E106" s="597" t="s">
        <v>347</v>
      </c>
      <c r="F106" s="1013">
        <v>145950</v>
      </c>
      <c r="G106" s="615"/>
      <c r="H106" s="615"/>
      <c r="I106" s="615"/>
    </row>
    <row r="107" spans="1:9" ht="26.25" customHeight="1" x14ac:dyDescent="0.2">
      <c r="A107" s="743">
        <v>2</v>
      </c>
      <c r="B107" s="878" t="s">
        <v>719</v>
      </c>
      <c r="C107" s="996"/>
      <c r="D107" s="997"/>
      <c r="E107" s="998"/>
      <c r="F107" s="1014">
        <f>SUM(F108:F109)</f>
        <v>190000</v>
      </c>
      <c r="G107" s="615"/>
      <c r="H107" s="615"/>
      <c r="I107" s="615"/>
    </row>
    <row r="108" spans="1:9" ht="26.25" customHeight="1" x14ac:dyDescent="0.2">
      <c r="A108" s="1269"/>
      <c r="B108" s="1008" t="s">
        <v>2041</v>
      </c>
      <c r="C108" s="1250" t="s">
        <v>39</v>
      </c>
      <c r="D108" s="596">
        <v>1</v>
      </c>
      <c r="E108" s="597" t="s">
        <v>723</v>
      </c>
      <c r="F108" s="1013">
        <v>70000</v>
      </c>
      <c r="G108" s="615"/>
      <c r="H108" s="615"/>
      <c r="I108" s="615"/>
    </row>
    <row r="109" spans="1:9" ht="23.25" customHeight="1" x14ac:dyDescent="0.2">
      <c r="A109" s="1270"/>
      <c r="B109" s="1010" t="s">
        <v>2042</v>
      </c>
      <c r="C109" s="1251"/>
      <c r="D109" s="596">
        <v>12</v>
      </c>
      <c r="E109" s="597" t="s">
        <v>2043</v>
      </c>
      <c r="F109" s="1013">
        <v>120000</v>
      </c>
      <c r="G109" s="615"/>
      <c r="H109" s="615"/>
      <c r="I109" s="615"/>
    </row>
    <row r="110" spans="1:9" ht="21" customHeight="1" x14ac:dyDescent="0.2">
      <c r="A110" s="743">
        <v>3</v>
      </c>
      <c r="B110" s="890" t="s">
        <v>720</v>
      </c>
      <c r="C110" s="996"/>
      <c r="D110" s="871"/>
      <c r="E110" s="1001"/>
      <c r="F110" s="1014">
        <f>SUM(F111:F113)</f>
        <v>543361.57000000007</v>
      </c>
      <c r="G110" s="615"/>
      <c r="H110" s="615"/>
      <c r="I110" s="615"/>
    </row>
    <row r="111" spans="1:9" ht="26.25" customHeight="1" x14ac:dyDescent="0.2">
      <c r="A111" s="1269"/>
      <c r="B111" s="1273" t="s">
        <v>2044</v>
      </c>
      <c r="C111" s="1250" t="s">
        <v>39</v>
      </c>
      <c r="D111" s="595">
        <v>7</v>
      </c>
      <c r="E111" s="984" t="s">
        <v>2045</v>
      </c>
      <c r="F111" s="1006">
        <v>285701</v>
      </c>
      <c r="G111" s="615"/>
      <c r="H111" s="615"/>
      <c r="I111" s="615"/>
    </row>
    <row r="112" spans="1:9" ht="21.75" customHeight="1" x14ac:dyDescent="0.2">
      <c r="A112" s="1272"/>
      <c r="B112" s="1274"/>
      <c r="C112" s="1252"/>
      <c r="D112" s="595">
        <v>36</v>
      </c>
      <c r="E112" s="948" t="s">
        <v>2057</v>
      </c>
      <c r="F112" s="1006">
        <v>133660.57</v>
      </c>
      <c r="G112" s="615"/>
      <c r="H112" s="615"/>
      <c r="I112" s="615"/>
    </row>
    <row r="113" spans="1:9" ht="21" customHeight="1" x14ac:dyDescent="0.2">
      <c r="A113" s="1270"/>
      <c r="B113" s="1275"/>
      <c r="C113" s="1251"/>
      <c r="D113" s="595">
        <v>183</v>
      </c>
      <c r="E113" s="984" t="s">
        <v>2056</v>
      </c>
      <c r="F113" s="1006">
        <v>124000</v>
      </c>
      <c r="G113" s="615"/>
      <c r="H113" s="615"/>
      <c r="I113" s="615"/>
    </row>
    <row r="114" spans="1:9" ht="28.5" customHeight="1" x14ac:dyDescent="0.2">
      <c r="A114" s="743">
        <v>4</v>
      </c>
      <c r="B114" s="890" t="s">
        <v>721</v>
      </c>
      <c r="C114" s="996"/>
      <c r="D114" s="871"/>
      <c r="E114" s="771"/>
      <c r="F114" s="1007">
        <f>SUM(F115:F120)</f>
        <v>3706300</v>
      </c>
      <c r="G114" s="615"/>
      <c r="H114" s="615"/>
      <c r="I114" s="615"/>
    </row>
    <row r="115" spans="1:9" ht="26.25" customHeight="1" x14ac:dyDescent="0.2">
      <c r="A115" s="980"/>
      <c r="B115" s="1011" t="s">
        <v>2046</v>
      </c>
      <c r="C115" s="1259" t="s">
        <v>39</v>
      </c>
      <c r="D115" s="595">
        <v>52</v>
      </c>
      <c r="E115" s="569" t="s">
        <v>236</v>
      </c>
      <c r="F115" s="1006">
        <v>165500</v>
      </c>
      <c r="G115" s="615"/>
      <c r="H115" s="615"/>
      <c r="I115" s="615"/>
    </row>
    <row r="116" spans="1:9" ht="19.5" customHeight="1" x14ac:dyDescent="0.2">
      <c r="A116" s="1269"/>
      <c r="B116" s="1276" t="s">
        <v>2047</v>
      </c>
      <c r="C116" s="1260"/>
      <c r="D116" s="595">
        <v>13</v>
      </c>
      <c r="E116" s="569" t="s">
        <v>2048</v>
      </c>
      <c r="F116" s="1006">
        <v>1865800</v>
      </c>
      <c r="G116" s="615"/>
      <c r="H116" s="615"/>
      <c r="I116" s="615"/>
    </row>
    <row r="117" spans="1:9" ht="17.25" customHeight="1" x14ac:dyDescent="0.2">
      <c r="A117" s="1272"/>
      <c r="B117" s="1277"/>
      <c r="C117" s="1260"/>
      <c r="D117" s="595">
        <v>27</v>
      </c>
      <c r="E117" s="569" t="s">
        <v>2059</v>
      </c>
      <c r="F117" s="1006">
        <v>1295500</v>
      </c>
      <c r="G117" s="615"/>
      <c r="H117" s="615"/>
      <c r="I117" s="615"/>
    </row>
    <row r="118" spans="1:9" ht="19.5" customHeight="1" x14ac:dyDescent="0.2">
      <c r="A118" s="1270"/>
      <c r="B118" s="1278"/>
      <c r="C118" s="1260"/>
      <c r="D118" s="595">
        <v>1</v>
      </c>
      <c r="E118" s="569" t="s">
        <v>356</v>
      </c>
      <c r="F118" s="1006">
        <v>27500</v>
      </c>
      <c r="G118" s="615"/>
      <c r="H118" s="615"/>
      <c r="I118" s="615"/>
    </row>
    <row r="119" spans="1:9" ht="23.25" customHeight="1" x14ac:dyDescent="0.2">
      <c r="A119" s="980"/>
      <c r="B119" s="1011" t="s">
        <v>2049</v>
      </c>
      <c r="C119" s="1260"/>
      <c r="D119" s="595">
        <v>12</v>
      </c>
      <c r="E119" s="569" t="s">
        <v>2060</v>
      </c>
      <c r="F119" s="1006">
        <v>223500</v>
      </c>
      <c r="G119" s="615"/>
      <c r="H119" s="615"/>
      <c r="I119" s="615"/>
    </row>
    <row r="120" spans="1:9" ht="21" customHeight="1" x14ac:dyDescent="0.2">
      <c r="A120" s="980"/>
      <c r="B120" s="1011" t="s">
        <v>2050</v>
      </c>
      <c r="C120" s="1261"/>
      <c r="D120" s="595">
        <v>4</v>
      </c>
      <c r="E120" s="963" t="s">
        <v>2060</v>
      </c>
      <c r="F120" s="1006">
        <v>128500</v>
      </c>
      <c r="G120" s="615"/>
      <c r="H120" s="615"/>
      <c r="I120" s="615"/>
    </row>
    <row r="121" spans="1:9" ht="27" customHeight="1" x14ac:dyDescent="0.2">
      <c r="A121" s="743">
        <v>5</v>
      </c>
      <c r="B121" s="890" t="s">
        <v>722</v>
      </c>
      <c r="C121" s="1004"/>
      <c r="D121" s="871"/>
      <c r="E121" s="771"/>
      <c r="F121" s="1007">
        <f>+F122</f>
        <v>1478284.6600000001</v>
      </c>
      <c r="G121" s="615"/>
      <c r="H121" s="615"/>
      <c r="I121" s="615"/>
    </row>
    <row r="122" spans="1:9" ht="41.25" customHeight="1" x14ac:dyDescent="0.2">
      <c r="A122" s="980"/>
      <c r="B122" s="1011" t="s">
        <v>2051</v>
      </c>
      <c r="C122" s="953" t="s">
        <v>39</v>
      </c>
      <c r="D122" s="595">
        <v>13</v>
      </c>
      <c r="E122" s="569" t="s">
        <v>2052</v>
      </c>
      <c r="F122" s="1006">
        <v>1478284.6600000001</v>
      </c>
      <c r="G122" s="615"/>
      <c r="H122" s="615"/>
      <c r="I122" s="615"/>
    </row>
    <row r="123" spans="1:9" ht="21.75" customHeight="1" x14ac:dyDescent="0.2">
      <c r="A123" s="573">
        <v>6</v>
      </c>
      <c r="B123" s="890" t="s">
        <v>2053</v>
      </c>
      <c r="C123" s="1003"/>
      <c r="D123" s="999"/>
      <c r="E123" s="1002"/>
      <c r="F123" s="1007">
        <f>+F124</f>
        <v>459196.23</v>
      </c>
      <c r="G123" s="615"/>
      <c r="H123" s="615"/>
      <c r="I123" s="615"/>
    </row>
    <row r="124" spans="1:9" ht="27" customHeight="1" x14ac:dyDescent="0.2">
      <c r="A124" s="583"/>
      <c r="B124" s="567" t="s">
        <v>2054</v>
      </c>
      <c r="C124" s="953" t="s">
        <v>39</v>
      </c>
      <c r="D124" s="595">
        <v>13</v>
      </c>
      <c r="E124" s="569" t="s">
        <v>2055</v>
      </c>
      <c r="F124" s="1006">
        <v>459196.23</v>
      </c>
      <c r="G124" s="615"/>
      <c r="H124" s="615"/>
      <c r="I124" s="615"/>
    </row>
    <row r="125" spans="1:9" s="6" customFormat="1" ht="28.5" customHeight="1" x14ac:dyDescent="0.2">
      <c r="B125" s="707" t="s">
        <v>2133</v>
      </c>
      <c r="C125" s="1017"/>
      <c r="D125" s="1054"/>
      <c r="E125" s="1055"/>
      <c r="F125" s="871">
        <v>3250000</v>
      </c>
      <c r="G125" s="1373"/>
      <c r="H125" s="615"/>
      <c r="I125" s="615"/>
    </row>
    <row r="126" spans="1:9" s="6" customFormat="1" ht="27.75" customHeight="1" x14ac:dyDescent="0.2">
      <c r="A126" s="1048">
        <v>1</v>
      </c>
      <c r="B126" s="1049" t="s">
        <v>2064</v>
      </c>
      <c r="C126" s="1046"/>
      <c r="D126" s="1047"/>
      <c r="E126" s="743"/>
      <c r="F126" s="871">
        <f>SUM(F127:F128)</f>
        <v>382500</v>
      </c>
      <c r="G126" s="615"/>
      <c r="H126" s="615"/>
      <c r="I126" s="615"/>
    </row>
    <row r="127" spans="1:9" s="6" customFormat="1" ht="22.5" customHeight="1" x14ac:dyDescent="0.2">
      <c r="A127" s="1050">
        <v>1</v>
      </c>
      <c r="B127" s="1051" t="s">
        <v>2065</v>
      </c>
      <c r="C127" s="1206" t="s">
        <v>2066</v>
      </c>
      <c r="D127" s="595">
        <v>391</v>
      </c>
      <c r="E127" s="910" t="s">
        <v>41</v>
      </c>
      <c r="F127" s="595">
        <v>0</v>
      </c>
      <c r="G127" s="615"/>
      <c r="H127" s="615"/>
      <c r="I127" s="615"/>
    </row>
    <row r="128" spans="1:9" s="6" customFormat="1" ht="27.75" customHeight="1" x14ac:dyDescent="0.2">
      <c r="A128" s="1050">
        <v>2</v>
      </c>
      <c r="B128" s="1033" t="s">
        <v>724</v>
      </c>
      <c r="C128" s="1206"/>
      <c r="D128" s="595">
        <v>2550</v>
      </c>
      <c r="E128" s="984" t="s">
        <v>2132</v>
      </c>
      <c r="F128" s="595">
        <v>382500</v>
      </c>
      <c r="G128" s="615"/>
      <c r="H128" s="615"/>
      <c r="I128" s="615"/>
    </row>
    <row r="129" spans="1:9" s="6" customFormat="1" ht="20.25" customHeight="1" x14ac:dyDescent="0.2">
      <c r="A129" s="877">
        <v>2</v>
      </c>
      <c r="B129" s="1062" t="s">
        <v>2067</v>
      </c>
      <c r="C129" s="1038"/>
      <c r="D129" s="999"/>
      <c r="E129" s="1000"/>
      <c r="F129" s="871">
        <f>SUM(F130:F133)</f>
        <v>506005.04000000004</v>
      </c>
      <c r="G129" s="615"/>
      <c r="H129" s="615"/>
      <c r="I129" s="615"/>
    </row>
    <row r="130" spans="1:9" s="6" customFormat="1" ht="21.75" customHeight="1" x14ac:dyDescent="0.2">
      <c r="A130" s="1050">
        <v>2.1</v>
      </c>
      <c r="B130" s="1033" t="s">
        <v>725</v>
      </c>
      <c r="C130" s="1262" t="s">
        <v>2066</v>
      </c>
      <c r="D130" s="579">
        <v>6</v>
      </c>
      <c r="E130" s="1031" t="s">
        <v>250</v>
      </c>
      <c r="F130" s="595">
        <v>36661.300000000003</v>
      </c>
      <c r="G130" s="615"/>
      <c r="H130" s="615"/>
      <c r="I130" s="615"/>
    </row>
    <row r="131" spans="1:9" s="6" customFormat="1" ht="21" customHeight="1" x14ac:dyDescent="0.2">
      <c r="A131" s="1050">
        <v>2.2000000000000002</v>
      </c>
      <c r="B131" s="1033" t="s">
        <v>726</v>
      </c>
      <c r="C131" s="1246"/>
      <c r="D131" s="579">
        <v>1</v>
      </c>
      <c r="E131" s="1031" t="s">
        <v>2068</v>
      </c>
      <c r="F131" s="579">
        <v>16775.740000000002</v>
      </c>
      <c r="G131" s="615"/>
      <c r="H131" s="615"/>
      <c r="I131" s="615"/>
    </row>
    <row r="132" spans="1:9" s="6" customFormat="1" ht="20.25" customHeight="1" x14ac:dyDescent="0.2">
      <c r="A132" s="1050">
        <v>2.2999999999999998</v>
      </c>
      <c r="B132" s="1033" t="s">
        <v>2069</v>
      </c>
      <c r="C132" s="1246"/>
      <c r="D132" s="579">
        <v>108000</v>
      </c>
      <c r="E132" s="948" t="s">
        <v>2070</v>
      </c>
      <c r="F132" s="595">
        <v>425000</v>
      </c>
      <c r="G132" s="615"/>
      <c r="H132" s="615"/>
      <c r="I132" s="615"/>
    </row>
    <row r="133" spans="1:9" s="6" customFormat="1" ht="21" customHeight="1" x14ac:dyDescent="0.2">
      <c r="A133" s="1050">
        <v>2.4</v>
      </c>
      <c r="B133" s="1033" t="s">
        <v>2071</v>
      </c>
      <c r="C133" s="1247"/>
      <c r="D133" s="1029">
        <v>26568</v>
      </c>
      <c r="E133" s="948" t="s">
        <v>227</v>
      </c>
      <c r="F133" s="595">
        <v>27568</v>
      </c>
      <c r="G133" s="615"/>
      <c r="H133" s="615"/>
      <c r="I133" s="615"/>
    </row>
    <row r="134" spans="1:9" s="6" customFormat="1" ht="22.5" customHeight="1" x14ac:dyDescent="0.2">
      <c r="A134" s="877">
        <v>3</v>
      </c>
      <c r="B134" s="1049" t="s">
        <v>2072</v>
      </c>
      <c r="C134" s="1038"/>
      <c r="D134" s="1044"/>
      <c r="E134" s="1045"/>
      <c r="F134" s="871">
        <f>+F135+F137+F139</f>
        <v>94163.47</v>
      </c>
      <c r="G134" s="615"/>
      <c r="H134" s="615"/>
      <c r="I134" s="615"/>
    </row>
    <row r="135" spans="1:9" s="6" customFormat="1" ht="25.5" customHeight="1" x14ac:dyDescent="0.2">
      <c r="A135" s="1025">
        <v>3.1</v>
      </c>
      <c r="B135" s="1063" t="s">
        <v>727</v>
      </c>
      <c r="C135" s="1058"/>
      <c r="D135" s="1039"/>
      <c r="E135" s="1068"/>
      <c r="F135" s="1059">
        <f>+F136</f>
        <v>25000</v>
      </c>
      <c r="G135" s="615"/>
      <c r="H135" s="615"/>
      <c r="I135" s="615"/>
    </row>
    <row r="136" spans="1:9" s="6" customFormat="1" ht="50.25" customHeight="1" x14ac:dyDescent="0.2">
      <c r="A136" s="1024" t="s">
        <v>2134</v>
      </c>
      <c r="B136" s="594" t="s">
        <v>2073</v>
      </c>
      <c r="C136" s="897" t="s">
        <v>2066</v>
      </c>
      <c r="D136" s="1030">
        <v>10</v>
      </c>
      <c r="E136" s="1031" t="s">
        <v>2074</v>
      </c>
      <c r="F136" s="595">
        <v>25000</v>
      </c>
      <c r="G136" s="615"/>
      <c r="H136" s="615"/>
      <c r="I136" s="615"/>
    </row>
    <row r="137" spans="1:9" s="6" customFormat="1" ht="18.75" customHeight="1" x14ac:dyDescent="0.2">
      <c r="A137" s="1025">
        <v>3.2</v>
      </c>
      <c r="B137" s="1063" t="s">
        <v>2075</v>
      </c>
      <c r="C137" s="1038"/>
      <c r="D137" s="1039"/>
      <c r="E137" s="1068"/>
      <c r="F137" s="1059">
        <f>+F138</f>
        <v>43663.47</v>
      </c>
      <c r="G137" s="615"/>
      <c r="H137" s="615"/>
      <c r="I137" s="615"/>
    </row>
    <row r="138" spans="1:9" s="6" customFormat="1" ht="50.25" customHeight="1" x14ac:dyDescent="0.2">
      <c r="A138" s="1024" t="s">
        <v>2135</v>
      </c>
      <c r="B138" s="594" t="s">
        <v>2076</v>
      </c>
      <c r="C138" s="897" t="s">
        <v>2066</v>
      </c>
      <c r="D138" s="579">
        <v>58729</v>
      </c>
      <c r="E138" s="947" t="s">
        <v>2077</v>
      </c>
      <c r="F138" s="987">
        <v>43663.47</v>
      </c>
      <c r="G138" s="615"/>
      <c r="H138" s="615"/>
      <c r="I138" s="615"/>
    </row>
    <row r="139" spans="1:9" s="6" customFormat="1" ht="25.5" customHeight="1" x14ac:dyDescent="0.2">
      <c r="A139" s="576">
        <v>3.3</v>
      </c>
      <c r="B139" s="1027" t="s">
        <v>728</v>
      </c>
      <c r="C139" s="1034"/>
      <c r="D139" s="579"/>
      <c r="E139" s="969"/>
      <c r="F139" s="988">
        <f>SUM(F140:F141)</f>
        <v>25500.000000000004</v>
      </c>
      <c r="G139" s="615"/>
      <c r="H139" s="615"/>
      <c r="I139" s="615"/>
    </row>
    <row r="140" spans="1:9" s="6" customFormat="1" ht="18.75" customHeight="1" x14ac:dyDescent="0.2">
      <c r="A140" s="1024" t="s">
        <v>2136</v>
      </c>
      <c r="B140" s="594" t="s">
        <v>2078</v>
      </c>
      <c r="C140" s="1206" t="s">
        <v>2066</v>
      </c>
      <c r="D140" s="579">
        <v>1</v>
      </c>
      <c r="E140" s="969" t="s">
        <v>2079</v>
      </c>
      <c r="F140" s="987">
        <v>2400</v>
      </c>
      <c r="G140" s="615"/>
      <c r="H140" s="615"/>
      <c r="I140" s="615"/>
    </row>
    <row r="141" spans="1:9" s="6" customFormat="1" ht="35.25" customHeight="1" x14ac:dyDescent="0.2">
      <c r="A141" s="1024" t="s">
        <v>2137</v>
      </c>
      <c r="B141" s="594" t="s">
        <v>2080</v>
      </c>
      <c r="C141" s="1206"/>
      <c r="D141" s="579">
        <v>9</v>
      </c>
      <c r="E141" s="969" t="s">
        <v>2081</v>
      </c>
      <c r="F141" s="987">
        <v>23100.000000000004</v>
      </c>
      <c r="G141" s="615"/>
      <c r="H141" s="615"/>
      <c r="I141" s="615"/>
    </row>
    <row r="142" spans="1:9" s="6" customFormat="1" ht="18.75" customHeight="1" x14ac:dyDescent="0.2">
      <c r="A142" s="1037">
        <v>4</v>
      </c>
      <c r="B142" s="1049" t="s">
        <v>2082</v>
      </c>
      <c r="C142" s="1038"/>
      <c r="D142" s="1039"/>
      <c r="E142" s="1040"/>
      <c r="F142" s="871">
        <f>+F143+F148</f>
        <v>351793.71</v>
      </c>
      <c r="G142" s="615"/>
      <c r="H142" s="615"/>
      <c r="I142" s="615"/>
    </row>
    <row r="143" spans="1:9" s="6" customFormat="1" ht="28.5" customHeight="1" x14ac:dyDescent="0.2">
      <c r="A143" s="773">
        <v>4.0999999999999996</v>
      </c>
      <c r="B143" s="1027" t="s">
        <v>729</v>
      </c>
      <c r="C143" s="897"/>
      <c r="D143" s="579"/>
      <c r="E143" s="1031"/>
      <c r="F143" s="988">
        <f>SUM(F144:F147)</f>
        <v>195454.18000000002</v>
      </c>
      <c r="G143" s="615"/>
      <c r="H143" s="615"/>
      <c r="I143" s="615"/>
    </row>
    <row r="144" spans="1:9" s="6" customFormat="1" ht="18.75" customHeight="1" x14ac:dyDescent="0.2">
      <c r="A144" s="1021" t="s">
        <v>2110</v>
      </c>
      <c r="B144" s="594" t="s">
        <v>2083</v>
      </c>
      <c r="C144" s="1262" t="s">
        <v>2066</v>
      </c>
      <c r="D144" s="579">
        <v>1</v>
      </c>
      <c r="E144" s="947" t="s">
        <v>2081</v>
      </c>
      <c r="F144" s="987">
        <v>36881</v>
      </c>
      <c r="G144" s="615"/>
      <c r="H144" s="615"/>
      <c r="I144" s="615"/>
    </row>
    <row r="145" spans="1:9" s="6" customFormat="1" ht="18.75" customHeight="1" x14ac:dyDescent="0.2">
      <c r="A145" s="1021" t="s">
        <v>2111</v>
      </c>
      <c r="B145" s="594" t="s">
        <v>2084</v>
      </c>
      <c r="C145" s="1246"/>
      <c r="D145" s="579">
        <v>1</v>
      </c>
      <c r="E145" s="947" t="s">
        <v>2085</v>
      </c>
      <c r="F145" s="987">
        <v>63469</v>
      </c>
      <c r="G145" s="615"/>
      <c r="H145" s="615"/>
      <c r="I145" s="615"/>
    </row>
    <row r="146" spans="1:9" s="6" customFormat="1" ht="18.75" customHeight="1" x14ac:dyDescent="0.2">
      <c r="A146" s="1021" t="s">
        <v>2112</v>
      </c>
      <c r="B146" s="594" t="s">
        <v>2086</v>
      </c>
      <c r="C146" s="1246"/>
      <c r="D146" s="579">
        <v>4</v>
      </c>
      <c r="E146" s="947" t="s">
        <v>156</v>
      </c>
      <c r="F146" s="572">
        <v>90886.58</v>
      </c>
      <c r="G146" s="615"/>
      <c r="H146" s="615"/>
      <c r="I146" s="615"/>
    </row>
    <row r="147" spans="1:9" s="6" customFormat="1" ht="18.75" customHeight="1" x14ac:dyDescent="0.2">
      <c r="A147" s="1021" t="s">
        <v>2113</v>
      </c>
      <c r="B147" s="594" t="s">
        <v>2087</v>
      </c>
      <c r="C147" s="1246"/>
      <c r="D147" s="579">
        <v>2</v>
      </c>
      <c r="E147" s="947" t="s">
        <v>78</v>
      </c>
      <c r="F147" s="987">
        <v>4217.6000000000004</v>
      </c>
      <c r="G147" s="615"/>
      <c r="H147" s="615"/>
      <c r="I147" s="615"/>
    </row>
    <row r="148" spans="1:9" s="6" customFormat="1" ht="18.75" customHeight="1" x14ac:dyDescent="0.2">
      <c r="A148" s="773">
        <v>4.2</v>
      </c>
      <c r="B148" s="1028" t="s">
        <v>2088</v>
      </c>
      <c r="C148" s="1034"/>
      <c r="D148" s="579"/>
      <c r="E148" s="947"/>
      <c r="F148" s="1042">
        <f>SUM(F149:F155)</f>
        <v>156339.53</v>
      </c>
      <c r="G148" s="615"/>
      <c r="H148" s="615"/>
      <c r="I148" s="615"/>
    </row>
    <row r="149" spans="1:9" s="6" customFormat="1" ht="18.75" customHeight="1" x14ac:dyDescent="0.2">
      <c r="A149" s="1018" t="s">
        <v>2114</v>
      </c>
      <c r="B149" s="594" t="s">
        <v>2089</v>
      </c>
      <c r="C149" s="1262" t="s">
        <v>2066</v>
      </c>
      <c r="D149" s="579">
        <v>2</v>
      </c>
      <c r="E149" s="947" t="s">
        <v>83</v>
      </c>
      <c r="F149" s="987">
        <v>4217.6000000000004</v>
      </c>
      <c r="G149" s="615"/>
      <c r="H149" s="615"/>
      <c r="I149" s="615"/>
    </row>
    <row r="150" spans="1:9" s="6" customFormat="1" ht="18.75" customHeight="1" x14ac:dyDescent="0.2">
      <c r="A150" s="1018" t="s">
        <v>2115</v>
      </c>
      <c r="B150" s="594" t="s">
        <v>2090</v>
      </c>
      <c r="C150" s="1246"/>
      <c r="D150" s="579">
        <v>10</v>
      </c>
      <c r="E150" s="947" t="s">
        <v>2081</v>
      </c>
      <c r="F150" s="572">
        <v>88656.01</v>
      </c>
      <c r="G150" s="615"/>
      <c r="H150" s="615"/>
      <c r="I150" s="615"/>
    </row>
    <row r="151" spans="1:9" s="6" customFormat="1" ht="18.75" customHeight="1" x14ac:dyDescent="0.2">
      <c r="A151" s="1018" t="s">
        <v>2116</v>
      </c>
      <c r="B151" s="594" t="s">
        <v>730</v>
      </c>
      <c r="C151" s="1246"/>
      <c r="D151" s="579"/>
      <c r="E151" s="969"/>
      <c r="F151" s="579"/>
      <c r="G151" s="615"/>
      <c r="H151" s="615"/>
      <c r="I151" s="615"/>
    </row>
    <row r="152" spans="1:9" s="6" customFormat="1" ht="18.75" customHeight="1" x14ac:dyDescent="0.2">
      <c r="A152" s="1018" t="s">
        <v>2117</v>
      </c>
      <c r="B152" s="594" t="s">
        <v>2091</v>
      </c>
      <c r="C152" s="1246"/>
      <c r="D152" s="987">
        <v>1</v>
      </c>
      <c r="E152" s="947" t="s">
        <v>2068</v>
      </c>
      <c r="F152" s="987">
        <v>2000</v>
      </c>
      <c r="G152" s="615"/>
      <c r="H152" s="615"/>
      <c r="I152" s="615"/>
    </row>
    <row r="153" spans="1:9" s="6" customFormat="1" ht="18.75" customHeight="1" x14ac:dyDescent="0.2">
      <c r="A153" s="1018" t="s">
        <v>2118</v>
      </c>
      <c r="B153" s="594" t="s">
        <v>2092</v>
      </c>
      <c r="C153" s="1246"/>
      <c r="D153" s="987">
        <v>1</v>
      </c>
      <c r="E153" s="947" t="s">
        <v>78</v>
      </c>
      <c r="F153" s="987">
        <v>4965.92</v>
      </c>
      <c r="G153" s="615"/>
      <c r="H153" s="615"/>
      <c r="I153" s="615"/>
    </row>
    <row r="154" spans="1:9" s="6" customFormat="1" ht="18.75" customHeight="1" x14ac:dyDescent="0.2">
      <c r="A154" s="1018" t="s">
        <v>2119</v>
      </c>
      <c r="B154" s="594" t="s">
        <v>2093</v>
      </c>
      <c r="C154" s="1246"/>
      <c r="D154" s="987">
        <v>9</v>
      </c>
      <c r="E154" s="947" t="s">
        <v>2081</v>
      </c>
      <c r="F154" s="987">
        <v>16500</v>
      </c>
      <c r="G154" s="615"/>
      <c r="H154" s="615"/>
      <c r="I154" s="615"/>
    </row>
    <row r="155" spans="1:9" s="6" customFormat="1" ht="24" customHeight="1" x14ac:dyDescent="0.2">
      <c r="A155" s="1018" t="s">
        <v>2120</v>
      </c>
      <c r="B155" s="1033" t="s">
        <v>2131</v>
      </c>
      <c r="C155" s="1246"/>
      <c r="D155" s="987">
        <v>2</v>
      </c>
      <c r="E155" s="947" t="s">
        <v>2068</v>
      </c>
      <c r="F155" s="987">
        <v>40000</v>
      </c>
      <c r="G155" s="615"/>
      <c r="H155" s="615"/>
      <c r="I155" s="615"/>
    </row>
    <row r="156" spans="1:9" s="6" customFormat="1" ht="18.75" customHeight="1" x14ac:dyDescent="0.2">
      <c r="A156" s="574">
        <v>6</v>
      </c>
      <c r="B156" s="1052" t="s">
        <v>2094</v>
      </c>
      <c r="C156" s="897"/>
      <c r="D156" s="987"/>
      <c r="E156" s="947"/>
      <c r="F156" s="1042">
        <f>+F157</f>
        <v>71872.5</v>
      </c>
      <c r="G156" s="615"/>
      <c r="H156" s="615"/>
      <c r="I156" s="615"/>
    </row>
    <row r="157" spans="1:9" s="6" customFormat="1" ht="18.75" customHeight="1" x14ac:dyDescent="0.2">
      <c r="A157" s="1023">
        <v>6.1</v>
      </c>
      <c r="B157" s="1028" t="s">
        <v>731</v>
      </c>
      <c r="C157" s="1034"/>
      <c r="D157" s="579"/>
      <c r="E157" s="1031"/>
      <c r="F157" s="988">
        <f>SUM(F158:F159)</f>
        <v>71872.5</v>
      </c>
      <c r="G157" s="615"/>
      <c r="H157" s="615"/>
      <c r="I157" s="615"/>
    </row>
    <row r="158" spans="1:9" s="6" customFormat="1" ht="18.75" customHeight="1" x14ac:dyDescent="0.2">
      <c r="A158" s="1022" t="s">
        <v>2121</v>
      </c>
      <c r="B158" s="1033" t="s">
        <v>2095</v>
      </c>
      <c r="C158" s="1262" t="s">
        <v>2066</v>
      </c>
      <c r="D158" s="579">
        <v>10</v>
      </c>
      <c r="E158" s="947" t="s">
        <v>2081</v>
      </c>
      <c r="F158" s="987">
        <v>18000</v>
      </c>
      <c r="G158" s="615"/>
      <c r="H158" s="615"/>
      <c r="I158" s="615"/>
    </row>
    <row r="159" spans="1:9" s="6" customFormat="1" ht="33" customHeight="1" x14ac:dyDescent="0.2">
      <c r="A159" s="1022" t="s">
        <v>2122</v>
      </c>
      <c r="B159" s="1033" t="s">
        <v>2096</v>
      </c>
      <c r="C159" s="1246"/>
      <c r="D159" s="579">
        <v>10</v>
      </c>
      <c r="E159" s="947" t="s">
        <v>2081</v>
      </c>
      <c r="F159" s="987">
        <v>53872.5</v>
      </c>
      <c r="G159" s="615"/>
      <c r="H159" s="615"/>
      <c r="I159" s="615"/>
    </row>
    <row r="160" spans="1:9" s="6" customFormat="1" ht="20.25" customHeight="1" x14ac:dyDescent="0.2">
      <c r="A160" s="1056">
        <v>7</v>
      </c>
      <c r="B160" s="1057" t="s">
        <v>2097</v>
      </c>
      <c r="C160" s="891"/>
      <c r="D160" s="1059"/>
      <c r="E160" s="1060"/>
      <c r="F160" s="871">
        <f>+F161+F164</f>
        <v>103814.74800000001</v>
      </c>
      <c r="G160" s="615"/>
      <c r="H160" s="615"/>
      <c r="I160" s="615"/>
    </row>
    <row r="161" spans="1:9" s="6" customFormat="1" ht="27" customHeight="1" x14ac:dyDescent="0.2">
      <c r="A161" s="1025">
        <v>7.1</v>
      </c>
      <c r="B161" s="1027" t="s">
        <v>732</v>
      </c>
      <c r="C161" s="897"/>
      <c r="D161" s="579"/>
      <c r="E161" s="1031"/>
      <c r="F161" s="988">
        <f>SUM(F162:F163)</f>
        <v>49981.968000000008</v>
      </c>
      <c r="G161" s="615"/>
      <c r="H161" s="615"/>
      <c r="I161" s="615"/>
    </row>
    <row r="162" spans="1:9" s="6" customFormat="1" ht="24.75" customHeight="1" x14ac:dyDescent="0.2">
      <c r="A162" s="1024" t="s">
        <v>1716</v>
      </c>
      <c r="B162" s="594" t="s">
        <v>2098</v>
      </c>
      <c r="C162" s="1206" t="s">
        <v>2066</v>
      </c>
      <c r="D162" s="579">
        <v>3</v>
      </c>
      <c r="E162" s="947" t="s">
        <v>723</v>
      </c>
      <c r="F162" s="987">
        <v>24990.984000000004</v>
      </c>
      <c r="G162" s="615"/>
      <c r="H162" s="615"/>
      <c r="I162" s="615"/>
    </row>
    <row r="163" spans="1:9" s="6" customFormat="1" ht="27.75" customHeight="1" x14ac:dyDescent="0.2">
      <c r="A163" s="1024" t="s">
        <v>2123</v>
      </c>
      <c r="B163" s="594" t="s">
        <v>2099</v>
      </c>
      <c r="C163" s="1206"/>
      <c r="D163" s="579">
        <v>3</v>
      </c>
      <c r="E163" s="947" t="s">
        <v>723</v>
      </c>
      <c r="F163" s="987">
        <v>24990.984000000004</v>
      </c>
      <c r="G163" s="615"/>
      <c r="H163" s="615"/>
      <c r="I163" s="615"/>
    </row>
    <row r="164" spans="1:9" s="6" customFormat="1" ht="20.25" customHeight="1" x14ac:dyDescent="0.2">
      <c r="A164" s="1025">
        <v>7.2</v>
      </c>
      <c r="B164" s="1027" t="s">
        <v>733</v>
      </c>
      <c r="C164" s="1034"/>
      <c r="D164" s="579"/>
      <c r="E164" s="1031"/>
      <c r="F164" s="988">
        <f>SUM(F165:F167)</f>
        <v>53832.78</v>
      </c>
      <c r="G164" s="615"/>
      <c r="H164" s="615"/>
      <c r="I164" s="615"/>
    </row>
    <row r="165" spans="1:9" s="6" customFormat="1" ht="18.75" customHeight="1" x14ac:dyDescent="0.2">
      <c r="A165" s="1024" t="s">
        <v>2124</v>
      </c>
      <c r="B165" s="594" t="s">
        <v>2100</v>
      </c>
      <c r="C165" s="1206" t="s">
        <v>2066</v>
      </c>
      <c r="D165" s="579">
        <v>1</v>
      </c>
      <c r="E165" s="947" t="s">
        <v>723</v>
      </c>
      <c r="F165" s="987">
        <v>17944.259999999998</v>
      </c>
      <c r="G165" s="615"/>
      <c r="H165" s="615"/>
      <c r="I165" s="615"/>
    </row>
    <row r="166" spans="1:9" s="6" customFormat="1" ht="24.75" customHeight="1" x14ac:dyDescent="0.2">
      <c r="A166" s="1024" t="s">
        <v>2125</v>
      </c>
      <c r="B166" s="594" t="s">
        <v>2101</v>
      </c>
      <c r="C166" s="1206"/>
      <c r="D166" s="579">
        <v>1</v>
      </c>
      <c r="E166" s="947" t="s">
        <v>723</v>
      </c>
      <c r="F166" s="987">
        <v>17944.259999999998</v>
      </c>
      <c r="G166" s="615"/>
      <c r="H166" s="615"/>
      <c r="I166" s="615"/>
    </row>
    <row r="167" spans="1:9" s="6" customFormat="1" ht="18.75" customHeight="1" x14ac:dyDescent="0.2">
      <c r="A167" s="1024" t="s">
        <v>2126</v>
      </c>
      <c r="B167" s="594" t="s">
        <v>2102</v>
      </c>
      <c r="C167" s="1206"/>
      <c r="D167" s="579">
        <v>1</v>
      </c>
      <c r="E167" s="947" t="s">
        <v>723</v>
      </c>
      <c r="F167" s="987">
        <v>17944.259999999998</v>
      </c>
      <c r="G167" s="615"/>
      <c r="H167" s="615"/>
      <c r="I167" s="615"/>
    </row>
    <row r="168" spans="1:9" s="6" customFormat="1" ht="24.75" customHeight="1" x14ac:dyDescent="0.2">
      <c r="A168" s="1037">
        <v>8</v>
      </c>
      <c r="B168" s="1057" t="s">
        <v>2103</v>
      </c>
      <c r="C168" s="1061"/>
      <c r="D168" s="1059"/>
      <c r="E168" s="1060"/>
      <c r="F168" s="871">
        <f>+F169</f>
        <v>48559.959999999992</v>
      </c>
      <c r="G168" s="615"/>
      <c r="H168" s="615"/>
      <c r="I168" s="615"/>
    </row>
    <row r="169" spans="1:9" s="6" customFormat="1" ht="28.5" customHeight="1" x14ac:dyDescent="0.2">
      <c r="A169" s="576">
        <v>8.1</v>
      </c>
      <c r="B169" s="1027" t="s">
        <v>734</v>
      </c>
      <c r="C169" s="897"/>
      <c r="D169" s="1030"/>
      <c r="E169" s="1032"/>
      <c r="F169" s="1030">
        <f>SUM(F170:F173)</f>
        <v>48559.959999999992</v>
      </c>
      <c r="G169" s="615"/>
      <c r="H169" s="615"/>
      <c r="I169" s="615"/>
    </row>
    <row r="170" spans="1:9" s="6" customFormat="1" ht="18" customHeight="1" x14ac:dyDescent="0.2">
      <c r="A170" s="1021" t="s">
        <v>2127</v>
      </c>
      <c r="B170" s="594" t="s">
        <v>2104</v>
      </c>
      <c r="C170" s="1262" t="s">
        <v>2066</v>
      </c>
      <c r="D170" s="987">
        <v>1</v>
      </c>
      <c r="E170" s="947" t="s">
        <v>723</v>
      </c>
      <c r="F170" s="987">
        <v>6679.98</v>
      </c>
      <c r="G170" s="615"/>
      <c r="H170" s="615"/>
      <c r="I170" s="615"/>
    </row>
    <row r="171" spans="1:9" s="6" customFormat="1" ht="24" customHeight="1" x14ac:dyDescent="0.2">
      <c r="A171" s="1024" t="s">
        <v>2128</v>
      </c>
      <c r="B171" s="594" t="s">
        <v>2105</v>
      </c>
      <c r="C171" s="1246"/>
      <c r="D171" s="987">
        <v>4</v>
      </c>
      <c r="E171" s="947" t="s">
        <v>164</v>
      </c>
      <c r="F171" s="987">
        <v>16500</v>
      </c>
      <c r="G171" s="615"/>
      <c r="H171" s="615"/>
      <c r="I171" s="615"/>
    </row>
    <row r="172" spans="1:9" s="6" customFormat="1" ht="18.75" customHeight="1" x14ac:dyDescent="0.2">
      <c r="A172" s="1024" t="s">
        <v>2129</v>
      </c>
      <c r="B172" s="594" t="s">
        <v>2106</v>
      </c>
      <c r="C172" s="1246"/>
      <c r="D172" s="987">
        <v>4</v>
      </c>
      <c r="E172" s="947" t="s">
        <v>218</v>
      </c>
      <c r="F172" s="987">
        <v>18700</v>
      </c>
      <c r="G172" s="615"/>
      <c r="H172" s="615"/>
      <c r="I172" s="615"/>
    </row>
    <row r="173" spans="1:9" s="6" customFormat="1" ht="18.75" customHeight="1" x14ac:dyDescent="0.2">
      <c r="A173" s="1024" t="s">
        <v>2130</v>
      </c>
      <c r="B173" s="594" t="s">
        <v>2107</v>
      </c>
      <c r="C173" s="1246"/>
      <c r="D173" s="987">
        <v>1</v>
      </c>
      <c r="E173" s="947" t="s">
        <v>723</v>
      </c>
      <c r="F173" s="987">
        <v>6679.98</v>
      </c>
      <c r="G173" s="615"/>
      <c r="H173" s="615"/>
      <c r="I173" s="615"/>
    </row>
    <row r="174" spans="1:9" s="6" customFormat="1" ht="27.75" customHeight="1" x14ac:dyDescent="0.2">
      <c r="A174" s="1037">
        <v>9</v>
      </c>
      <c r="B174" s="1062" t="s">
        <v>2108</v>
      </c>
      <c r="C174" s="891"/>
      <c r="D174" s="871"/>
      <c r="E174" s="1060"/>
      <c r="F174" s="871">
        <f>+F175</f>
        <v>6679.98</v>
      </c>
      <c r="G174" s="615"/>
      <c r="H174" s="615"/>
      <c r="I174" s="615"/>
    </row>
    <row r="175" spans="1:9" s="6" customFormat="1" ht="51.75" customHeight="1" x14ac:dyDescent="0.2">
      <c r="A175" s="576">
        <v>9.1</v>
      </c>
      <c r="B175" s="1020" t="s">
        <v>2109</v>
      </c>
      <c r="C175" s="1035" t="s">
        <v>2066</v>
      </c>
      <c r="D175" s="579">
        <v>1</v>
      </c>
      <c r="E175" s="1031" t="s">
        <v>723</v>
      </c>
      <c r="F175" s="987">
        <v>6679.98</v>
      </c>
      <c r="G175" s="615"/>
      <c r="H175" s="615"/>
      <c r="I175" s="615"/>
    </row>
    <row r="176" spans="1:9" s="6" customFormat="1" ht="23.25" customHeight="1" x14ac:dyDescent="0.2">
      <c r="A176" s="1037">
        <v>10</v>
      </c>
      <c r="B176" s="1063" t="s">
        <v>1316</v>
      </c>
      <c r="C176" s="891" t="s">
        <v>39</v>
      </c>
      <c r="D176" s="1067" t="s">
        <v>511</v>
      </c>
      <c r="E176" s="1066" t="s">
        <v>247</v>
      </c>
      <c r="F176" s="1065">
        <v>589166</v>
      </c>
      <c r="G176" s="615"/>
      <c r="H176" s="615"/>
      <c r="I176" s="615"/>
    </row>
    <row r="177" spans="1:9" ht="18.75" customHeight="1" x14ac:dyDescent="0.2">
      <c r="A177" s="87" t="s">
        <v>877</v>
      </c>
      <c r="B177" s="80"/>
      <c r="C177" s="80"/>
      <c r="D177" s="21"/>
      <c r="E177" s="85"/>
      <c r="F177" s="75">
        <v>3863759</v>
      </c>
      <c r="G177" s="615"/>
      <c r="H177" s="615"/>
      <c r="I177" s="615"/>
    </row>
    <row r="178" spans="1:9" ht="18.75" customHeight="1" x14ac:dyDescent="0.2">
      <c r="A178" s="760">
        <v>1</v>
      </c>
      <c r="B178" s="1207" t="s">
        <v>2301</v>
      </c>
      <c r="C178" s="1208"/>
      <c r="D178" s="24"/>
      <c r="E178" s="35"/>
      <c r="F178" s="23">
        <f>SUM(F179:F180)</f>
        <v>23885.8</v>
      </c>
      <c r="G178" s="615"/>
      <c r="H178" s="615"/>
      <c r="I178" s="615"/>
    </row>
    <row r="179" spans="1:9" ht="18.75" customHeight="1" x14ac:dyDescent="0.2">
      <c r="A179" s="489">
        <v>1.1000000000000001</v>
      </c>
      <c r="B179" s="265" t="s">
        <v>374</v>
      </c>
      <c r="C179" s="166" t="s">
        <v>39</v>
      </c>
      <c r="D179" s="24">
        <v>13</v>
      </c>
      <c r="E179" s="35" t="s">
        <v>185</v>
      </c>
      <c r="F179" s="24">
        <v>23358</v>
      </c>
      <c r="G179" s="615"/>
      <c r="H179" s="615"/>
      <c r="I179" s="615"/>
    </row>
    <row r="180" spans="1:9" ht="18.75" customHeight="1" x14ac:dyDescent="0.2">
      <c r="A180" s="489">
        <v>1.2</v>
      </c>
      <c r="B180" s="265" t="s">
        <v>375</v>
      </c>
      <c r="C180" s="166" t="s">
        <v>39</v>
      </c>
      <c r="D180" s="24">
        <v>52</v>
      </c>
      <c r="E180" s="35" t="s">
        <v>376</v>
      </c>
      <c r="F180" s="752">
        <v>527.79999999999995</v>
      </c>
      <c r="G180" s="615"/>
      <c r="H180" s="615"/>
      <c r="I180" s="615"/>
    </row>
    <row r="181" spans="1:9" ht="18.75" customHeight="1" x14ac:dyDescent="0.2">
      <c r="A181" s="757">
        <v>2</v>
      </c>
      <c r="B181" s="760" t="s">
        <v>2302</v>
      </c>
      <c r="C181" s="169"/>
      <c r="D181" s="24"/>
      <c r="E181" s="35"/>
      <c r="F181" s="23">
        <f>SUM(F182:F188)</f>
        <v>110265.60000000001</v>
      </c>
      <c r="G181" s="615"/>
      <c r="H181" s="615"/>
      <c r="I181" s="615"/>
    </row>
    <row r="182" spans="1:9" ht="18.75" customHeight="1" x14ac:dyDescent="0.2">
      <c r="A182" s="194">
        <v>2.1</v>
      </c>
      <c r="B182" s="265" t="s">
        <v>377</v>
      </c>
      <c r="C182" s="166" t="s">
        <v>39</v>
      </c>
      <c r="D182" s="109">
        <v>1388</v>
      </c>
      <c r="E182" s="1121" t="s">
        <v>378</v>
      </c>
      <c r="F182" s="24">
        <v>105071.5</v>
      </c>
      <c r="G182" s="615"/>
      <c r="H182" s="615"/>
      <c r="I182" s="615"/>
    </row>
    <row r="183" spans="1:9" ht="18.75" customHeight="1" x14ac:dyDescent="0.2">
      <c r="A183" s="1209">
        <v>2.2000000000000002</v>
      </c>
      <c r="B183" s="1212" t="s">
        <v>379</v>
      </c>
      <c r="C183" s="1235" t="s">
        <v>39</v>
      </c>
      <c r="D183" s="752">
        <v>4570</v>
      </c>
      <c r="E183" s="25" t="s">
        <v>380</v>
      </c>
      <c r="F183" s="24">
        <v>2028</v>
      </c>
      <c r="G183" s="615"/>
      <c r="H183" s="615"/>
      <c r="I183" s="615"/>
    </row>
    <row r="184" spans="1:9" ht="18.75" customHeight="1" x14ac:dyDescent="0.2">
      <c r="A184" s="1210"/>
      <c r="B184" s="1213"/>
      <c r="C184" s="1236"/>
      <c r="D184" s="752">
        <v>158910</v>
      </c>
      <c r="E184" s="25" t="s">
        <v>381</v>
      </c>
      <c r="F184" s="24">
        <v>0</v>
      </c>
      <c r="G184" s="615"/>
      <c r="H184" s="615"/>
      <c r="I184" s="615"/>
    </row>
    <row r="185" spans="1:9" ht="18.75" customHeight="1" x14ac:dyDescent="0.2">
      <c r="A185" s="1210"/>
      <c r="B185" s="1213"/>
      <c r="C185" s="1236"/>
      <c r="D185" s="752">
        <v>1074</v>
      </c>
      <c r="E185" s="25" t="s">
        <v>382</v>
      </c>
      <c r="F185" s="24">
        <v>0</v>
      </c>
      <c r="G185" s="615"/>
      <c r="H185" s="615"/>
      <c r="I185" s="615"/>
    </row>
    <row r="186" spans="1:9" ht="18.75" customHeight="1" x14ac:dyDescent="0.2">
      <c r="A186" s="1211"/>
      <c r="B186" s="1214"/>
      <c r="C186" s="1237"/>
      <c r="D186" s="109">
        <v>1066</v>
      </c>
      <c r="E186" s="328" t="s">
        <v>383</v>
      </c>
      <c r="F186" s="24">
        <v>0</v>
      </c>
      <c r="G186" s="615"/>
      <c r="H186" s="615"/>
      <c r="I186" s="615"/>
    </row>
    <row r="187" spans="1:9" ht="18.75" customHeight="1" x14ac:dyDescent="0.2">
      <c r="A187" s="194">
        <v>2.2999999999999998</v>
      </c>
      <c r="B187" s="265" t="s">
        <v>384</v>
      </c>
      <c r="C187" s="166" t="s">
        <v>39</v>
      </c>
      <c r="D187" s="109">
        <v>21</v>
      </c>
      <c r="E187" s="328" t="s">
        <v>385</v>
      </c>
      <c r="F187" s="24">
        <v>1560</v>
      </c>
      <c r="G187" s="615"/>
      <c r="H187" s="615"/>
      <c r="I187" s="615"/>
    </row>
    <row r="188" spans="1:9" ht="18.75" customHeight="1" x14ac:dyDescent="0.2">
      <c r="A188" s="194">
        <v>2.4</v>
      </c>
      <c r="B188" s="265" t="s">
        <v>386</v>
      </c>
      <c r="C188" s="166" t="s">
        <v>39</v>
      </c>
      <c r="D188" s="24">
        <v>148</v>
      </c>
      <c r="E188" s="1122" t="s">
        <v>387</v>
      </c>
      <c r="F188" s="752">
        <v>1606.1</v>
      </c>
      <c r="G188" s="615"/>
      <c r="H188" s="615"/>
      <c r="I188" s="615"/>
    </row>
    <row r="189" spans="1:9" ht="18.75" customHeight="1" x14ac:dyDescent="0.2">
      <c r="A189" s="757">
        <v>3</v>
      </c>
      <c r="B189" s="460" t="s">
        <v>2303</v>
      </c>
      <c r="C189" s="1142"/>
      <c r="D189" s="109"/>
      <c r="E189" s="328"/>
      <c r="F189" s="23">
        <f>SUM(F190:F198)</f>
        <v>89606.3</v>
      </c>
      <c r="G189" s="615"/>
      <c r="H189" s="615"/>
      <c r="I189" s="615"/>
    </row>
    <row r="190" spans="1:9" ht="18.75" customHeight="1" x14ac:dyDescent="0.2">
      <c r="A190" s="1209">
        <v>3.1</v>
      </c>
      <c r="B190" s="1212" t="s">
        <v>388</v>
      </c>
      <c r="C190" s="1245" t="s">
        <v>39</v>
      </c>
      <c r="D190" s="24">
        <v>264</v>
      </c>
      <c r="E190" s="1122" t="s">
        <v>221</v>
      </c>
      <c r="F190" s="24">
        <v>23068.799999999999</v>
      </c>
      <c r="G190" s="615"/>
      <c r="H190" s="615"/>
      <c r="I190" s="615"/>
    </row>
    <row r="191" spans="1:9" ht="18.75" customHeight="1" x14ac:dyDescent="0.2">
      <c r="A191" s="1211"/>
      <c r="B191" s="1214"/>
      <c r="C191" s="1247"/>
      <c r="D191" s="24">
        <v>4955</v>
      </c>
      <c r="E191" s="1122" t="s">
        <v>389</v>
      </c>
      <c r="F191" s="24">
        <v>40319.5</v>
      </c>
      <c r="G191" s="615"/>
      <c r="H191" s="615"/>
      <c r="I191" s="615"/>
    </row>
    <row r="192" spans="1:9" ht="18.75" customHeight="1" x14ac:dyDescent="0.2">
      <c r="A192" s="1209">
        <v>3.2</v>
      </c>
      <c r="B192" s="1212" t="s">
        <v>390</v>
      </c>
      <c r="C192" s="1245" t="s">
        <v>39</v>
      </c>
      <c r="D192" s="24">
        <v>4691</v>
      </c>
      <c r="E192" s="1122" t="s">
        <v>391</v>
      </c>
      <c r="F192" s="24">
        <v>9256</v>
      </c>
      <c r="G192" s="615"/>
      <c r="H192" s="615"/>
      <c r="I192" s="615"/>
    </row>
    <row r="193" spans="1:9" ht="18.75" customHeight="1" x14ac:dyDescent="0.2">
      <c r="A193" s="1211"/>
      <c r="B193" s="1214"/>
      <c r="C193" s="1247"/>
      <c r="D193" s="24">
        <v>2985</v>
      </c>
      <c r="E193" s="1122" t="s">
        <v>389</v>
      </c>
      <c r="F193" s="24">
        <v>0</v>
      </c>
      <c r="G193" s="615"/>
      <c r="H193" s="615"/>
      <c r="I193" s="615"/>
    </row>
    <row r="194" spans="1:9" ht="18.75" customHeight="1" x14ac:dyDescent="0.2">
      <c r="A194" s="1209">
        <v>3.3</v>
      </c>
      <c r="B194" s="1212" t="s">
        <v>392</v>
      </c>
      <c r="C194" s="1245" t="s">
        <v>39</v>
      </c>
      <c r="D194" s="24">
        <v>242</v>
      </c>
      <c r="E194" s="1122" t="s">
        <v>393</v>
      </c>
      <c r="F194" s="24">
        <v>2821</v>
      </c>
      <c r="G194" s="615"/>
      <c r="H194" s="615"/>
      <c r="I194" s="615"/>
    </row>
    <row r="195" spans="1:9" ht="18.75" customHeight="1" x14ac:dyDescent="0.2">
      <c r="A195" s="1210"/>
      <c r="B195" s="1213"/>
      <c r="C195" s="1246"/>
      <c r="D195" s="24">
        <v>4898</v>
      </c>
      <c r="E195" s="1122" t="s">
        <v>2333</v>
      </c>
      <c r="F195" s="24">
        <v>0</v>
      </c>
      <c r="G195" s="615"/>
      <c r="H195" s="615"/>
      <c r="I195" s="615"/>
    </row>
    <row r="196" spans="1:9" ht="18.75" customHeight="1" x14ac:dyDescent="0.2">
      <c r="A196" s="1211"/>
      <c r="B196" s="1214"/>
      <c r="C196" s="1247"/>
      <c r="D196" s="112">
        <v>26</v>
      </c>
      <c r="E196" s="1123" t="s">
        <v>2334</v>
      </c>
      <c r="F196" s="24">
        <v>5566</v>
      </c>
      <c r="G196" s="615"/>
      <c r="H196" s="615"/>
      <c r="I196" s="615"/>
    </row>
    <row r="197" spans="1:9" ht="25.5" customHeight="1" x14ac:dyDescent="0.2">
      <c r="A197" s="43">
        <v>3.4</v>
      </c>
      <c r="B197" s="265" t="s">
        <v>394</v>
      </c>
      <c r="C197" s="169" t="s">
        <v>39</v>
      </c>
      <c r="D197" s="24">
        <v>76</v>
      </c>
      <c r="E197" s="1122" t="s">
        <v>2304</v>
      </c>
      <c r="F197" s="24">
        <v>1560</v>
      </c>
      <c r="G197" s="615"/>
      <c r="H197" s="615"/>
      <c r="I197" s="615"/>
    </row>
    <row r="198" spans="1:9" ht="25.5" customHeight="1" x14ac:dyDescent="0.2">
      <c r="A198" s="43">
        <v>3.5</v>
      </c>
      <c r="B198" s="265" t="s">
        <v>395</v>
      </c>
      <c r="C198" s="169" t="s">
        <v>39</v>
      </c>
      <c r="D198" s="24">
        <v>14</v>
      </c>
      <c r="E198" s="1122" t="s">
        <v>2335</v>
      </c>
      <c r="F198" s="24">
        <v>7015</v>
      </c>
      <c r="G198" s="615"/>
      <c r="H198" s="615"/>
      <c r="I198" s="615"/>
    </row>
    <row r="199" spans="1:9" ht="18.75" customHeight="1" x14ac:dyDescent="0.2">
      <c r="A199" s="757">
        <v>4</v>
      </c>
      <c r="B199" s="460" t="s">
        <v>2305</v>
      </c>
      <c r="C199" s="1142"/>
      <c r="D199" s="24"/>
      <c r="E199" s="1122"/>
      <c r="F199" s="39">
        <f>SUM(F200:F212)</f>
        <v>44511.6</v>
      </c>
      <c r="G199" s="615"/>
      <c r="H199" s="615"/>
      <c r="I199" s="615"/>
    </row>
    <row r="200" spans="1:9" ht="25.5" customHeight="1" x14ac:dyDescent="0.2">
      <c r="A200" s="1209">
        <v>4.0999999999999996</v>
      </c>
      <c r="B200" s="1204" t="s">
        <v>2306</v>
      </c>
      <c r="C200" s="1245" t="s">
        <v>39</v>
      </c>
      <c r="D200" s="24">
        <v>13</v>
      </c>
      <c r="E200" s="1122" t="s">
        <v>396</v>
      </c>
      <c r="F200" s="24">
        <v>21612.6</v>
      </c>
      <c r="G200" s="615"/>
      <c r="H200" s="615"/>
      <c r="I200" s="615"/>
    </row>
    <row r="201" spans="1:9" ht="18.75" customHeight="1" x14ac:dyDescent="0.2">
      <c r="A201" s="1210"/>
      <c r="B201" s="1249"/>
      <c r="C201" s="1246"/>
      <c r="D201" s="24">
        <v>60</v>
      </c>
      <c r="E201" s="1122" t="s">
        <v>397</v>
      </c>
      <c r="F201" s="24">
        <v>0</v>
      </c>
      <c r="G201" s="615"/>
      <c r="H201" s="615"/>
      <c r="I201" s="615"/>
    </row>
    <row r="202" spans="1:9" ht="18.75" customHeight="1" x14ac:dyDescent="0.2">
      <c r="A202" s="1210"/>
      <c r="B202" s="1249"/>
      <c r="C202" s="1246"/>
      <c r="D202" s="24">
        <v>52</v>
      </c>
      <c r="E202" s="1122" t="s">
        <v>398</v>
      </c>
      <c r="F202" s="24">
        <v>520</v>
      </c>
      <c r="G202" s="615"/>
      <c r="H202" s="615"/>
      <c r="I202" s="615"/>
    </row>
    <row r="203" spans="1:9" ht="39" customHeight="1" x14ac:dyDescent="0.2">
      <c r="A203" s="1211"/>
      <c r="B203" s="1205"/>
      <c r="C203" s="1247"/>
      <c r="D203" s="24">
        <v>26</v>
      </c>
      <c r="E203" s="1122" t="s">
        <v>2336</v>
      </c>
      <c r="F203" s="24">
        <v>6292</v>
      </c>
      <c r="G203" s="615"/>
      <c r="H203" s="615"/>
      <c r="I203" s="615"/>
    </row>
    <row r="204" spans="1:9" ht="25.5" customHeight="1" x14ac:dyDescent="0.2">
      <c r="A204" s="43">
        <v>4.2</v>
      </c>
      <c r="B204" s="19" t="s">
        <v>399</v>
      </c>
      <c r="C204" s="169" t="s">
        <v>39</v>
      </c>
      <c r="D204" s="24">
        <v>43</v>
      </c>
      <c r="E204" s="1122" t="s">
        <v>2337</v>
      </c>
      <c r="F204" s="24">
        <v>1040</v>
      </c>
      <c r="G204" s="615"/>
      <c r="H204" s="615"/>
      <c r="I204" s="615"/>
    </row>
    <row r="205" spans="1:9" ht="18.75" customHeight="1" x14ac:dyDescent="0.2">
      <c r="A205" s="1209">
        <v>4.3</v>
      </c>
      <c r="B205" s="1204" t="s">
        <v>400</v>
      </c>
      <c r="C205" s="1245" t="s">
        <v>39</v>
      </c>
      <c r="D205" s="24">
        <v>158</v>
      </c>
      <c r="E205" s="1122" t="s">
        <v>45</v>
      </c>
      <c r="F205" s="24">
        <v>520</v>
      </c>
      <c r="G205" s="615"/>
      <c r="H205" s="615"/>
      <c r="I205" s="615"/>
    </row>
    <row r="206" spans="1:9" ht="18.75" customHeight="1" x14ac:dyDescent="0.2">
      <c r="A206" s="1210"/>
      <c r="B206" s="1249"/>
      <c r="C206" s="1246"/>
      <c r="D206" s="24">
        <v>42</v>
      </c>
      <c r="E206" s="1122" t="s">
        <v>314</v>
      </c>
      <c r="F206" s="24">
        <v>3120</v>
      </c>
      <c r="G206" s="615"/>
      <c r="H206" s="615"/>
      <c r="I206" s="615"/>
    </row>
    <row r="207" spans="1:9" ht="18.75" customHeight="1" x14ac:dyDescent="0.2">
      <c r="A207" s="1210"/>
      <c r="B207" s="1249"/>
      <c r="C207" s="1246"/>
      <c r="D207" s="24">
        <v>105</v>
      </c>
      <c r="E207" s="1122" t="s">
        <v>2338</v>
      </c>
      <c r="F207" s="24">
        <v>3211</v>
      </c>
      <c r="G207" s="615"/>
      <c r="H207" s="615"/>
      <c r="I207" s="615"/>
    </row>
    <row r="208" spans="1:9" ht="18.75" customHeight="1" x14ac:dyDescent="0.2">
      <c r="A208" s="1211"/>
      <c r="B208" s="1205"/>
      <c r="C208" s="1247"/>
      <c r="D208" s="24">
        <v>5</v>
      </c>
      <c r="E208" s="1122" t="s">
        <v>401</v>
      </c>
      <c r="F208" s="24">
        <v>2866</v>
      </c>
      <c r="G208" s="615"/>
      <c r="H208" s="615"/>
      <c r="I208" s="615"/>
    </row>
    <row r="209" spans="1:9" ht="18.75" customHeight="1" x14ac:dyDescent="0.2">
      <c r="A209" s="1209">
        <v>4.4000000000000004</v>
      </c>
      <c r="B209" s="1204" t="s">
        <v>402</v>
      </c>
      <c r="C209" s="1243" t="s">
        <v>39</v>
      </c>
      <c r="D209" s="755">
        <v>44</v>
      </c>
      <c r="E209" s="1124" t="s">
        <v>347</v>
      </c>
      <c r="F209" s="24">
        <v>0</v>
      </c>
      <c r="G209" s="615"/>
      <c r="H209" s="615"/>
      <c r="I209" s="615"/>
    </row>
    <row r="210" spans="1:9" ht="18.75" customHeight="1" x14ac:dyDescent="0.2">
      <c r="A210" s="1211"/>
      <c r="B210" s="1205"/>
      <c r="C210" s="1244"/>
      <c r="D210" s="24">
        <v>32</v>
      </c>
      <c r="E210" s="1122" t="s">
        <v>403</v>
      </c>
      <c r="F210" s="24">
        <v>130</v>
      </c>
      <c r="G210" s="615"/>
      <c r="H210" s="615"/>
      <c r="I210" s="615"/>
    </row>
    <row r="211" spans="1:9" ht="27.75" customHeight="1" x14ac:dyDescent="0.2">
      <c r="A211" s="43">
        <v>4.5</v>
      </c>
      <c r="B211" s="265" t="s">
        <v>2307</v>
      </c>
      <c r="C211" s="169" t="s">
        <v>39</v>
      </c>
      <c r="D211" s="24">
        <v>126</v>
      </c>
      <c r="E211" s="1122" t="s">
        <v>2308</v>
      </c>
      <c r="F211" s="24">
        <v>1300</v>
      </c>
      <c r="G211" s="615"/>
      <c r="H211" s="615"/>
      <c r="I211" s="615"/>
    </row>
    <row r="212" spans="1:9" ht="18.75" customHeight="1" x14ac:dyDescent="0.2">
      <c r="A212" s="55">
        <v>4.5999999999999996</v>
      </c>
      <c r="B212" s="265" t="s">
        <v>404</v>
      </c>
      <c r="C212" s="166" t="s">
        <v>39</v>
      </c>
      <c r="D212" s="24">
        <v>1119</v>
      </c>
      <c r="E212" s="1122" t="s">
        <v>2339</v>
      </c>
      <c r="F212" s="24">
        <v>3900</v>
      </c>
      <c r="G212" s="615"/>
      <c r="H212" s="615"/>
      <c r="I212" s="615"/>
    </row>
    <row r="213" spans="1:9" ht="18.75" customHeight="1" x14ac:dyDescent="0.2">
      <c r="A213" s="757">
        <v>5</v>
      </c>
      <c r="B213" s="1140" t="s">
        <v>2309</v>
      </c>
      <c r="C213" s="1141"/>
      <c r="D213" s="24"/>
      <c r="E213" s="1122"/>
      <c r="F213" s="24">
        <v>0</v>
      </c>
      <c r="G213" s="615"/>
      <c r="H213" s="615"/>
      <c r="I213" s="615"/>
    </row>
    <row r="214" spans="1:9" ht="18.75" customHeight="1" x14ac:dyDescent="0.2">
      <c r="A214" s="614"/>
      <c r="B214" s="460" t="s">
        <v>2310</v>
      </c>
      <c r="C214" s="1142"/>
      <c r="D214" s="23"/>
      <c r="E214" s="1125"/>
      <c r="F214" s="23">
        <f>SUM(F215:F223)</f>
        <v>48893.599999999999</v>
      </c>
      <c r="G214" s="615"/>
      <c r="H214" s="615"/>
      <c r="I214" s="615"/>
    </row>
    <row r="215" spans="1:9" ht="25.5" customHeight="1" x14ac:dyDescent="0.2">
      <c r="A215" s="61">
        <v>5.0999999999999996</v>
      </c>
      <c r="B215" s="846" t="s">
        <v>405</v>
      </c>
      <c r="C215" s="1145" t="s">
        <v>39</v>
      </c>
      <c r="D215" s="1146"/>
      <c r="E215" s="1126"/>
      <c r="F215" s="24">
        <v>19949.599999999999</v>
      </c>
      <c r="G215" s="615"/>
      <c r="H215" s="615"/>
      <c r="I215" s="615"/>
    </row>
    <row r="216" spans="1:9" ht="18.75" customHeight="1" x14ac:dyDescent="0.2">
      <c r="A216" s="1209" t="s">
        <v>330</v>
      </c>
      <c r="B216" s="1220" t="s">
        <v>2311</v>
      </c>
      <c r="C216" s="1150" t="s">
        <v>39</v>
      </c>
      <c r="D216" s="112">
        <v>271</v>
      </c>
      <c r="E216" s="1123" t="s">
        <v>2340</v>
      </c>
      <c r="F216" s="24">
        <v>16172</v>
      </c>
      <c r="G216" s="615"/>
      <c r="H216" s="615"/>
      <c r="I216" s="615"/>
    </row>
    <row r="217" spans="1:9" ht="18.75" customHeight="1" x14ac:dyDescent="0.2">
      <c r="A217" s="1210"/>
      <c r="B217" s="1221"/>
      <c r="C217" s="1151"/>
      <c r="D217" s="1147">
        <v>4828</v>
      </c>
      <c r="E217" s="1127" t="s">
        <v>406</v>
      </c>
      <c r="F217" s="24">
        <v>0</v>
      </c>
      <c r="G217" s="615"/>
      <c r="H217" s="615"/>
      <c r="I217" s="615"/>
    </row>
    <row r="218" spans="1:9" ht="30.75" customHeight="1" x14ac:dyDescent="0.2">
      <c r="A218" s="1210"/>
      <c r="B218" s="1221"/>
      <c r="C218" s="1151"/>
      <c r="D218" s="1147">
        <v>196</v>
      </c>
      <c r="E218" s="1127" t="s">
        <v>2341</v>
      </c>
      <c r="F218" s="24">
        <v>0</v>
      </c>
      <c r="G218" s="615"/>
      <c r="H218" s="615"/>
      <c r="I218" s="615"/>
    </row>
    <row r="219" spans="1:9" ht="25.5" customHeight="1" x14ac:dyDescent="0.2">
      <c r="A219" s="1211"/>
      <c r="B219" s="1222"/>
      <c r="C219" s="1152"/>
      <c r="D219" s="44">
        <v>12</v>
      </c>
      <c r="E219" s="300" t="s">
        <v>407</v>
      </c>
      <c r="F219" s="24">
        <v>0</v>
      </c>
      <c r="G219" s="615"/>
      <c r="H219" s="615"/>
      <c r="I219" s="615"/>
    </row>
    <row r="220" spans="1:9" ht="18.75" customHeight="1" x14ac:dyDescent="0.2">
      <c r="A220" s="1209" t="s">
        <v>2312</v>
      </c>
      <c r="B220" s="1212" t="s">
        <v>2313</v>
      </c>
      <c r="C220" s="1215" t="s">
        <v>39</v>
      </c>
      <c r="D220" s="112">
        <v>58</v>
      </c>
      <c r="E220" s="1123" t="s">
        <v>2340</v>
      </c>
      <c r="F220" s="24">
        <v>12148</v>
      </c>
      <c r="G220" s="615"/>
      <c r="H220" s="615"/>
      <c r="I220" s="615"/>
    </row>
    <row r="221" spans="1:9" ht="19.5" customHeight="1" x14ac:dyDescent="0.2">
      <c r="A221" s="1210"/>
      <c r="B221" s="1213"/>
      <c r="C221" s="1216"/>
      <c r="D221" s="1148">
        <v>36</v>
      </c>
      <c r="E221" s="1128" t="s">
        <v>2342</v>
      </c>
      <c r="F221" s="24">
        <v>0</v>
      </c>
      <c r="G221" s="615"/>
      <c r="H221" s="615"/>
      <c r="I221" s="615"/>
    </row>
    <row r="222" spans="1:9" ht="18.75" customHeight="1" x14ac:dyDescent="0.2">
      <c r="A222" s="1211"/>
      <c r="B222" s="1214"/>
      <c r="C222" s="1217"/>
      <c r="D222" s="1148">
        <v>803</v>
      </c>
      <c r="E222" s="1128" t="s">
        <v>2343</v>
      </c>
      <c r="F222" s="24">
        <v>0</v>
      </c>
      <c r="G222" s="615"/>
      <c r="H222" s="615"/>
      <c r="I222" s="615"/>
    </row>
    <row r="223" spans="1:9" ht="27.75" customHeight="1" x14ac:dyDescent="0.2">
      <c r="A223" s="43" t="s">
        <v>2314</v>
      </c>
      <c r="B223" s="265" t="s">
        <v>2315</v>
      </c>
      <c r="C223" s="166" t="s">
        <v>39</v>
      </c>
      <c r="D223" s="1148">
        <v>41</v>
      </c>
      <c r="E223" s="1128" t="s">
        <v>249</v>
      </c>
      <c r="F223" s="24">
        <v>624</v>
      </c>
      <c r="G223" s="615"/>
      <c r="H223" s="615"/>
      <c r="I223" s="615"/>
    </row>
    <row r="224" spans="1:9" ht="25.5" customHeight="1" x14ac:dyDescent="0.2">
      <c r="A224" s="614"/>
      <c r="B224" s="1134" t="s">
        <v>2316</v>
      </c>
      <c r="C224" s="169"/>
      <c r="D224" s="45"/>
      <c r="E224" s="678"/>
      <c r="F224" s="24">
        <v>0</v>
      </c>
      <c r="G224" s="615"/>
      <c r="H224" s="615"/>
      <c r="I224" s="615"/>
    </row>
    <row r="225" spans="1:9" ht="22.5" customHeight="1" x14ac:dyDescent="0.2">
      <c r="A225" s="61">
        <v>5.2</v>
      </c>
      <c r="B225" s="1129" t="s">
        <v>409</v>
      </c>
      <c r="C225" s="1143"/>
      <c r="D225" s="45"/>
      <c r="E225" s="678"/>
      <c r="F225" s="23">
        <f>SUM(F226:F231)</f>
        <v>36036</v>
      </c>
      <c r="G225" s="615"/>
      <c r="H225" s="615"/>
      <c r="I225" s="615"/>
    </row>
    <row r="226" spans="1:9" ht="18.75" customHeight="1" x14ac:dyDescent="0.2">
      <c r="A226" s="1209" t="s">
        <v>408</v>
      </c>
      <c r="B226" s="1232" t="s">
        <v>2317</v>
      </c>
      <c r="C226" s="1235" t="s">
        <v>39</v>
      </c>
      <c r="D226" s="752">
        <v>33</v>
      </c>
      <c r="E226" s="1130" t="s">
        <v>2344</v>
      </c>
      <c r="F226" s="24">
        <v>8736</v>
      </c>
      <c r="G226" s="615"/>
      <c r="H226" s="615"/>
      <c r="I226" s="615"/>
    </row>
    <row r="227" spans="1:9" ht="18.75" customHeight="1" x14ac:dyDescent="0.2">
      <c r="A227" s="1210"/>
      <c r="B227" s="1233"/>
      <c r="C227" s="1236"/>
      <c r="D227" s="1148">
        <v>32</v>
      </c>
      <c r="E227" s="1128" t="s">
        <v>410</v>
      </c>
      <c r="F227" s="24">
        <v>0</v>
      </c>
      <c r="G227" s="615"/>
      <c r="H227" s="615"/>
      <c r="I227" s="615"/>
    </row>
    <row r="228" spans="1:9" ht="18.75" customHeight="1" x14ac:dyDescent="0.2">
      <c r="A228" s="1211"/>
      <c r="B228" s="1234"/>
      <c r="C228" s="1237"/>
      <c r="D228" s="1148">
        <v>24</v>
      </c>
      <c r="E228" s="1128" t="s">
        <v>411</v>
      </c>
      <c r="F228" s="24">
        <v>5876</v>
      </c>
      <c r="G228" s="615"/>
      <c r="H228" s="615"/>
      <c r="I228" s="615"/>
    </row>
    <row r="229" spans="1:9" ht="27" customHeight="1" x14ac:dyDescent="0.2">
      <c r="A229" s="43" t="s">
        <v>2318</v>
      </c>
      <c r="B229" s="1131" t="s">
        <v>2319</v>
      </c>
      <c r="C229" s="166" t="s">
        <v>39</v>
      </c>
      <c r="D229" s="1147">
        <v>35</v>
      </c>
      <c r="E229" s="1127" t="s">
        <v>412</v>
      </c>
      <c r="F229" s="24">
        <v>10920</v>
      </c>
      <c r="G229" s="615"/>
      <c r="H229" s="615"/>
      <c r="I229" s="615"/>
    </row>
    <row r="230" spans="1:9" ht="37.5" customHeight="1" x14ac:dyDescent="0.2">
      <c r="A230" s="43" t="s">
        <v>2320</v>
      </c>
      <c r="B230" s="1131" t="s">
        <v>413</v>
      </c>
      <c r="C230" s="166" t="s">
        <v>39</v>
      </c>
      <c r="D230" s="1147">
        <v>36</v>
      </c>
      <c r="E230" s="1127" t="s">
        <v>249</v>
      </c>
      <c r="F230" s="24">
        <v>624</v>
      </c>
      <c r="G230" s="615"/>
      <c r="H230" s="615"/>
      <c r="I230" s="615"/>
    </row>
    <row r="231" spans="1:9" ht="27.75" customHeight="1" x14ac:dyDescent="0.2">
      <c r="A231" s="1209">
        <v>5.3</v>
      </c>
      <c r="B231" s="1238" t="s">
        <v>414</v>
      </c>
      <c r="C231" s="1215" t="s">
        <v>39</v>
      </c>
      <c r="D231" s="112">
        <v>177</v>
      </c>
      <c r="E231" s="1123" t="s">
        <v>2340</v>
      </c>
      <c r="F231" s="24">
        <v>9880</v>
      </c>
      <c r="G231" s="615"/>
      <c r="H231" s="615"/>
      <c r="I231" s="615"/>
    </row>
    <row r="232" spans="1:9" ht="36" customHeight="1" x14ac:dyDescent="0.2">
      <c r="A232" s="1210"/>
      <c r="B232" s="1239"/>
      <c r="C232" s="1216"/>
      <c r="D232" s="110">
        <v>73</v>
      </c>
      <c r="E232" s="1132" t="s">
        <v>2348</v>
      </c>
      <c r="F232" s="24">
        <v>9360</v>
      </c>
      <c r="G232" s="615"/>
      <c r="H232" s="615"/>
      <c r="I232" s="615"/>
    </row>
    <row r="233" spans="1:9" ht="25.5" customHeight="1" x14ac:dyDescent="0.2">
      <c r="A233" s="1211"/>
      <c r="B233" s="1240"/>
      <c r="C233" s="1217"/>
      <c r="D233" s="110">
        <v>1614</v>
      </c>
      <c r="E233" s="1132" t="s">
        <v>415</v>
      </c>
      <c r="F233" s="24">
        <v>0</v>
      </c>
      <c r="G233" s="615"/>
      <c r="H233" s="615"/>
      <c r="I233" s="615"/>
    </row>
    <row r="234" spans="1:9" ht="18.75" customHeight="1" x14ac:dyDescent="0.2">
      <c r="A234" s="614"/>
      <c r="B234" s="757" t="s">
        <v>2321</v>
      </c>
      <c r="C234" s="1144"/>
      <c r="D234" s="24"/>
      <c r="E234" s="1122"/>
      <c r="F234" s="227">
        <v>0</v>
      </c>
      <c r="G234" s="615"/>
      <c r="H234" s="615"/>
      <c r="I234" s="615"/>
    </row>
    <row r="235" spans="1:9" ht="24.75" customHeight="1" x14ac:dyDescent="0.2">
      <c r="A235" s="43">
        <v>5.4</v>
      </c>
      <c r="B235" s="265" t="s">
        <v>2332</v>
      </c>
      <c r="C235" s="166"/>
      <c r="D235" s="44"/>
      <c r="E235" s="300"/>
      <c r="F235" s="23">
        <f>SUM(F236:F239)</f>
        <v>19487</v>
      </c>
      <c r="G235" s="615"/>
      <c r="H235" s="615"/>
      <c r="I235" s="615"/>
    </row>
    <row r="236" spans="1:9" ht="25.5" customHeight="1" x14ac:dyDescent="0.2">
      <c r="A236" s="43" t="s">
        <v>419</v>
      </c>
      <c r="B236" s="19" t="s">
        <v>416</v>
      </c>
      <c r="C236" s="166" t="s">
        <v>39</v>
      </c>
      <c r="D236" s="109">
        <v>74</v>
      </c>
      <c r="E236" s="328" t="s">
        <v>271</v>
      </c>
      <c r="F236" s="24">
        <v>5616</v>
      </c>
      <c r="G236" s="615"/>
      <c r="H236" s="615"/>
      <c r="I236" s="615"/>
    </row>
    <row r="237" spans="1:9" ht="18.75" customHeight="1" x14ac:dyDescent="0.2">
      <c r="A237" s="43" t="s">
        <v>2322</v>
      </c>
      <c r="B237" s="19" t="s">
        <v>2323</v>
      </c>
      <c r="C237" s="166" t="s">
        <v>39</v>
      </c>
      <c r="D237" s="112">
        <v>86</v>
      </c>
      <c r="E237" s="1123" t="s">
        <v>2340</v>
      </c>
      <c r="F237" s="24">
        <v>10231</v>
      </c>
      <c r="G237" s="615"/>
      <c r="H237" s="615"/>
      <c r="I237" s="615"/>
    </row>
    <row r="238" spans="1:9" ht="18.75" customHeight="1" x14ac:dyDescent="0.2">
      <c r="A238" s="1241" t="s">
        <v>2324</v>
      </c>
      <c r="B238" s="1231" t="s">
        <v>417</v>
      </c>
      <c r="C238" s="1143" t="s">
        <v>39</v>
      </c>
      <c r="D238" s="112">
        <v>46</v>
      </c>
      <c r="E238" s="1123" t="s">
        <v>2340</v>
      </c>
      <c r="F238" s="24">
        <v>3640</v>
      </c>
      <c r="G238" s="615"/>
      <c r="H238" s="615"/>
      <c r="I238" s="615"/>
    </row>
    <row r="239" spans="1:9" ht="18.75" customHeight="1" x14ac:dyDescent="0.2">
      <c r="A239" s="1241"/>
      <c r="B239" s="1242"/>
      <c r="C239" s="964"/>
      <c r="D239" s="109">
        <v>792</v>
      </c>
      <c r="E239" s="328" t="s">
        <v>418</v>
      </c>
      <c r="F239" s="24">
        <v>0</v>
      </c>
      <c r="G239" s="615"/>
      <c r="H239" s="615"/>
      <c r="I239" s="615"/>
    </row>
    <row r="240" spans="1:9" ht="18.75" customHeight="1" x14ac:dyDescent="0.2">
      <c r="A240" s="614"/>
      <c r="B240" s="1134" t="s">
        <v>2325</v>
      </c>
      <c r="C240" s="1144"/>
      <c r="D240" s="24">
        <v>0</v>
      </c>
      <c r="E240" s="1122"/>
      <c r="F240" s="227">
        <v>0</v>
      </c>
      <c r="G240" s="615"/>
      <c r="H240" s="615"/>
      <c r="I240" s="615"/>
    </row>
    <row r="241" spans="1:9" ht="26.25" customHeight="1" x14ac:dyDescent="0.2">
      <c r="A241" s="757">
        <v>6</v>
      </c>
      <c r="B241" s="1133" t="s">
        <v>420</v>
      </c>
      <c r="C241" s="1145"/>
      <c r="D241" s="1147"/>
      <c r="E241" s="1127"/>
      <c r="F241" s="23">
        <f>SUM(F242:F247)</f>
        <v>29398.2</v>
      </c>
      <c r="G241" s="615"/>
      <c r="H241" s="615"/>
      <c r="I241" s="615"/>
    </row>
    <row r="242" spans="1:9" ht="25.5" customHeight="1" x14ac:dyDescent="0.2">
      <c r="A242" s="1209">
        <v>6.1</v>
      </c>
      <c r="B242" s="1220" t="s">
        <v>2326</v>
      </c>
      <c r="C242" s="1215" t="s">
        <v>39</v>
      </c>
      <c r="D242" s="1148">
        <v>852</v>
      </c>
      <c r="E242" s="1128" t="s">
        <v>421</v>
      </c>
      <c r="F242" s="24">
        <v>0</v>
      </c>
      <c r="G242" s="615"/>
      <c r="H242" s="615"/>
      <c r="I242" s="615"/>
    </row>
    <row r="243" spans="1:9" ht="18.75" customHeight="1" x14ac:dyDescent="0.2">
      <c r="A243" s="1210"/>
      <c r="B243" s="1221"/>
      <c r="C243" s="1216"/>
      <c r="D243" s="1148">
        <v>624000</v>
      </c>
      <c r="E243" s="1128" t="s">
        <v>422</v>
      </c>
      <c r="F243" s="24">
        <v>0</v>
      </c>
      <c r="G243" s="615"/>
      <c r="H243" s="615"/>
      <c r="I243" s="615"/>
    </row>
    <row r="244" spans="1:9" ht="18.75" customHeight="1" x14ac:dyDescent="0.2">
      <c r="A244" s="1210"/>
      <c r="B244" s="1221"/>
      <c r="C244" s="1216"/>
      <c r="D244" s="1148">
        <v>1165</v>
      </c>
      <c r="E244" s="1128" t="s">
        <v>423</v>
      </c>
      <c r="F244" s="24">
        <v>0</v>
      </c>
      <c r="G244" s="615"/>
      <c r="H244" s="615"/>
      <c r="I244" s="615"/>
    </row>
    <row r="245" spans="1:9" ht="18.75" customHeight="1" x14ac:dyDescent="0.2">
      <c r="A245" s="1210"/>
      <c r="B245" s="1221"/>
      <c r="C245" s="1216"/>
      <c r="D245" s="112">
        <v>78</v>
      </c>
      <c r="E245" s="1123" t="s">
        <v>2340</v>
      </c>
      <c r="F245" s="24">
        <v>29398.2</v>
      </c>
      <c r="G245" s="615"/>
      <c r="H245" s="615"/>
      <c r="I245" s="615"/>
    </row>
    <row r="246" spans="1:9" ht="18.75" customHeight="1" x14ac:dyDescent="0.2">
      <c r="A246" s="1210"/>
      <c r="B246" s="1221"/>
      <c r="C246" s="1216"/>
      <c r="D246" s="1147">
        <v>1170</v>
      </c>
      <c r="E246" s="1127" t="s">
        <v>406</v>
      </c>
      <c r="F246" s="24">
        <v>0</v>
      </c>
      <c r="G246" s="615"/>
      <c r="H246" s="615"/>
      <c r="I246" s="615"/>
    </row>
    <row r="247" spans="1:9" ht="18.75" customHeight="1" x14ac:dyDescent="0.2">
      <c r="A247" s="1211"/>
      <c r="B247" s="1222"/>
      <c r="C247" s="1217"/>
      <c r="D247" s="1147">
        <v>147</v>
      </c>
      <c r="E247" s="1127" t="s">
        <v>424</v>
      </c>
      <c r="F247" s="24">
        <v>0</v>
      </c>
      <c r="G247" s="615"/>
      <c r="H247" s="615"/>
      <c r="I247" s="615"/>
    </row>
    <row r="248" spans="1:9" ht="18.75" customHeight="1" x14ac:dyDescent="0.2">
      <c r="A248" s="614"/>
      <c r="B248" s="848" t="s">
        <v>2327</v>
      </c>
      <c r="C248" s="190"/>
      <c r="D248" s="24"/>
      <c r="E248" s="1122"/>
      <c r="F248" s="23">
        <f>+F249</f>
        <v>3640</v>
      </c>
      <c r="G248" s="615"/>
      <c r="H248" s="615"/>
      <c r="I248" s="615"/>
    </row>
    <row r="249" spans="1:9" ht="25.5" customHeight="1" x14ac:dyDescent="0.2">
      <c r="A249" s="1223">
        <v>7</v>
      </c>
      <c r="B249" s="1225" t="s">
        <v>425</v>
      </c>
      <c r="C249" s="1227" t="s">
        <v>39</v>
      </c>
      <c r="D249" s="112">
        <v>38</v>
      </c>
      <c r="E249" s="1123" t="s">
        <v>2345</v>
      </c>
      <c r="F249" s="24">
        <v>3640</v>
      </c>
      <c r="G249" s="615"/>
      <c r="H249" s="615"/>
      <c r="I249" s="615"/>
    </row>
    <row r="250" spans="1:9" ht="18.75" customHeight="1" x14ac:dyDescent="0.2">
      <c r="A250" s="1224"/>
      <c r="B250" s="1226"/>
      <c r="C250" s="1228"/>
      <c r="D250" s="109">
        <v>606</v>
      </c>
      <c r="E250" s="328" t="s">
        <v>426</v>
      </c>
      <c r="F250" s="24">
        <v>0</v>
      </c>
      <c r="G250" s="615"/>
      <c r="H250" s="615"/>
      <c r="I250" s="615"/>
    </row>
    <row r="251" spans="1:9" ht="18.75" customHeight="1" x14ac:dyDescent="0.2">
      <c r="A251" s="1139">
        <v>6</v>
      </c>
      <c r="B251" s="17" t="s">
        <v>2328</v>
      </c>
      <c r="C251" s="17"/>
      <c r="D251" s="46"/>
      <c r="E251" s="460"/>
      <c r="F251" s="202">
        <f>SUM(F252:F265)</f>
        <v>118136.4</v>
      </c>
      <c r="G251" s="615"/>
      <c r="H251" s="615"/>
      <c r="I251" s="615"/>
    </row>
    <row r="252" spans="1:9" ht="18.75" customHeight="1" x14ac:dyDescent="0.2">
      <c r="A252" s="1153">
        <v>1</v>
      </c>
      <c r="B252" s="1154" t="s">
        <v>427</v>
      </c>
      <c r="C252" s="168"/>
      <c r="D252" s="112">
        <v>5</v>
      </c>
      <c r="E252" s="1123" t="s">
        <v>2340</v>
      </c>
      <c r="F252" s="202">
        <f>SUM(F253:F257)</f>
        <v>30056.1</v>
      </c>
      <c r="G252" s="615"/>
      <c r="H252" s="615"/>
      <c r="I252" s="615"/>
    </row>
    <row r="253" spans="1:9" ht="18.75" customHeight="1" x14ac:dyDescent="0.2">
      <c r="A253" s="1153">
        <v>1.1000000000000001</v>
      </c>
      <c r="B253" s="1155" t="s">
        <v>318</v>
      </c>
      <c r="C253" s="168"/>
      <c r="D253" s="112">
        <v>8</v>
      </c>
      <c r="E253" s="1123" t="s">
        <v>2340</v>
      </c>
      <c r="F253" s="24">
        <v>7384</v>
      </c>
      <c r="G253" s="615"/>
      <c r="H253" s="615"/>
      <c r="I253" s="615"/>
    </row>
    <row r="254" spans="1:9" ht="18.75" customHeight="1" x14ac:dyDescent="0.2">
      <c r="A254" s="1153">
        <v>1.2</v>
      </c>
      <c r="B254" s="19" t="s">
        <v>319</v>
      </c>
      <c r="C254" s="168"/>
      <c r="D254" s="112">
        <v>7</v>
      </c>
      <c r="E254" s="1123" t="s">
        <v>2345</v>
      </c>
      <c r="F254" s="24">
        <v>7384</v>
      </c>
      <c r="G254" s="615"/>
      <c r="H254" s="615"/>
      <c r="I254" s="615"/>
    </row>
    <row r="255" spans="1:9" ht="25.5" customHeight="1" x14ac:dyDescent="0.2">
      <c r="A255" s="1229">
        <v>1.3</v>
      </c>
      <c r="B255" s="1231" t="s">
        <v>320</v>
      </c>
      <c r="C255" s="168"/>
      <c r="D255" s="112">
        <v>7</v>
      </c>
      <c r="E255" s="1123" t="s">
        <v>2340</v>
      </c>
      <c r="F255" s="24">
        <v>7384</v>
      </c>
      <c r="G255" s="615"/>
      <c r="H255" s="615"/>
      <c r="I255" s="615"/>
    </row>
    <row r="256" spans="1:9" ht="18.75" customHeight="1" x14ac:dyDescent="0.2">
      <c r="A256" s="1230"/>
      <c r="B256" s="1231"/>
      <c r="C256" s="168"/>
      <c r="D256" s="24">
        <v>6</v>
      </c>
      <c r="E256" s="1122" t="s">
        <v>164</v>
      </c>
      <c r="F256" s="24">
        <v>520</v>
      </c>
      <c r="G256" s="615"/>
      <c r="H256" s="615"/>
      <c r="I256" s="615"/>
    </row>
    <row r="257" spans="1:9" ht="29.25" customHeight="1" x14ac:dyDescent="0.2">
      <c r="A257" s="1153">
        <v>1.4</v>
      </c>
      <c r="B257" s="19" t="s">
        <v>2147</v>
      </c>
      <c r="C257" s="168"/>
      <c r="D257" s="112">
        <v>2</v>
      </c>
      <c r="E257" s="1123" t="s">
        <v>2340</v>
      </c>
      <c r="F257" s="24">
        <v>7384.1</v>
      </c>
      <c r="G257" s="615"/>
      <c r="H257" s="615"/>
      <c r="I257" s="615"/>
    </row>
    <row r="258" spans="1:9" ht="18.75" customHeight="1" x14ac:dyDescent="0.2">
      <c r="A258" s="43">
        <v>2</v>
      </c>
      <c r="B258" s="1156" t="s">
        <v>428</v>
      </c>
      <c r="C258" s="169"/>
      <c r="D258" s="24">
        <v>8000</v>
      </c>
      <c r="E258" s="1122" t="s">
        <v>324</v>
      </c>
      <c r="F258" s="227">
        <v>3120</v>
      </c>
      <c r="G258" s="615"/>
      <c r="H258" s="615"/>
      <c r="I258" s="615"/>
    </row>
    <row r="259" spans="1:9" ht="25.5" customHeight="1" x14ac:dyDescent="0.2">
      <c r="A259" s="43">
        <v>2.1</v>
      </c>
      <c r="B259" s="1157" t="s">
        <v>2346</v>
      </c>
      <c r="C259" s="169" t="s">
        <v>39</v>
      </c>
      <c r="D259" s="24">
        <v>145000</v>
      </c>
      <c r="E259" s="1122" t="s">
        <v>324</v>
      </c>
      <c r="F259" s="24">
        <v>35612.199999999997</v>
      </c>
      <c r="G259" s="615"/>
      <c r="H259" s="615"/>
      <c r="I259" s="615"/>
    </row>
    <row r="260" spans="1:9" ht="25.5" customHeight="1" x14ac:dyDescent="0.2">
      <c r="A260" s="43">
        <v>2.2000000000000002</v>
      </c>
      <c r="B260" s="1158" t="s">
        <v>2329</v>
      </c>
      <c r="C260" s="169" t="s">
        <v>39</v>
      </c>
      <c r="D260" s="24">
        <v>60500</v>
      </c>
      <c r="E260" s="1122" t="s">
        <v>324</v>
      </c>
      <c r="F260" s="24">
        <v>8736</v>
      </c>
      <c r="G260" s="615"/>
      <c r="H260" s="615"/>
      <c r="I260" s="615"/>
    </row>
    <row r="261" spans="1:9" ht="25.5" customHeight="1" x14ac:dyDescent="0.2">
      <c r="A261" s="1209">
        <v>2.2999999999999998</v>
      </c>
      <c r="B261" s="1204" t="s">
        <v>429</v>
      </c>
      <c r="C261" s="169" t="s">
        <v>39</v>
      </c>
      <c r="D261" s="24">
        <v>30000</v>
      </c>
      <c r="E261" s="1122" t="s">
        <v>324</v>
      </c>
      <c r="F261" s="24">
        <v>0</v>
      </c>
      <c r="G261" s="615"/>
      <c r="H261" s="615"/>
      <c r="I261" s="615"/>
    </row>
    <row r="262" spans="1:9" ht="18.75" customHeight="1" x14ac:dyDescent="0.2">
      <c r="A262" s="1211"/>
      <c r="B262" s="1205"/>
      <c r="C262" s="169"/>
      <c r="D262" s="24">
        <v>3</v>
      </c>
      <c r="E262" s="1122" t="s">
        <v>430</v>
      </c>
      <c r="F262" s="24">
        <v>1092</v>
      </c>
      <c r="G262" s="615"/>
      <c r="H262" s="615"/>
      <c r="I262" s="615"/>
    </row>
    <row r="263" spans="1:9" ht="18.75" customHeight="1" x14ac:dyDescent="0.2">
      <c r="A263" s="1159">
        <v>2.4</v>
      </c>
      <c r="B263" s="1160" t="s">
        <v>431</v>
      </c>
      <c r="C263" s="169" t="s">
        <v>39</v>
      </c>
      <c r="D263" s="24">
        <v>7000</v>
      </c>
      <c r="E263" s="1122" t="s">
        <v>324</v>
      </c>
      <c r="F263" s="24">
        <v>0</v>
      </c>
      <c r="G263" s="615"/>
      <c r="H263" s="615"/>
      <c r="I263" s="615"/>
    </row>
    <row r="264" spans="1:9" ht="24" customHeight="1" x14ac:dyDescent="0.2">
      <c r="A264" s="43">
        <v>3</v>
      </c>
      <c r="B264" s="678" t="s">
        <v>432</v>
      </c>
      <c r="C264" s="169" t="s">
        <v>39</v>
      </c>
      <c r="D264" s="112">
        <v>11</v>
      </c>
      <c r="E264" s="1123" t="s">
        <v>2340</v>
      </c>
      <c r="F264" s="227">
        <v>7384</v>
      </c>
      <c r="G264" s="615"/>
      <c r="H264" s="615"/>
      <c r="I264" s="615"/>
    </row>
    <row r="265" spans="1:9" ht="26.25" customHeight="1" x14ac:dyDescent="0.2">
      <c r="A265" s="43">
        <v>4</v>
      </c>
      <c r="B265" s="1158" t="s">
        <v>328</v>
      </c>
      <c r="C265" s="169" t="s">
        <v>39</v>
      </c>
      <c r="D265" s="24">
        <v>3120</v>
      </c>
      <c r="E265" s="1122" t="s">
        <v>44</v>
      </c>
      <c r="F265" s="24">
        <v>2080</v>
      </c>
      <c r="G265" s="615"/>
      <c r="H265" s="615"/>
      <c r="I265" s="615"/>
    </row>
    <row r="266" spans="1:9" ht="21" customHeight="1" x14ac:dyDescent="0.2">
      <c r="A266" s="1138">
        <v>7</v>
      </c>
      <c r="B266" s="846" t="s">
        <v>2330</v>
      </c>
      <c r="C266" s="1161"/>
      <c r="D266" s="26">
        <v>0</v>
      </c>
      <c r="E266" s="1134"/>
      <c r="F266" s="202">
        <f>SUM(F267:F269)</f>
        <v>80629.8</v>
      </c>
      <c r="G266" s="615"/>
      <c r="H266" s="615"/>
      <c r="I266" s="615"/>
    </row>
    <row r="267" spans="1:9" ht="27" customHeight="1" x14ac:dyDescent="0.2">
      <c r="A267" s="757">
        <v>1</v>
      </c>
      <c r="B267" s="1157" t="s">
        <v>433</v>
      </c>
      <c r="C267" s="169" t="s">
        <v>39</v>
      </c>
      <c r="D267" s="1149">
        <v>5195</v>
      </c>
      <c r="E267" s="1135" t="s">
        <v>434</v>
      </c>
      <c r="F267" s="24">
        <v>27753.8</v>
      </c>
      <c r="G267" s="615"/>
      <c r="H267" s="615"/>
      <c r="I267" s="615"/>
    </row>
    <row r="268" spans="1:9" ht="25.5" customHeight="1" x14ac:dyDescent="0.2">
      <c r="A268" s="757">
        <v>2</v>
      </c>
      <c r="B268" s="265" t="s">
        <v>435</v>
      </c>
      <c r="C268" s="169" t="s">
        <v>39</v>
      </c>
      <c r="D268" s="1149">
        <v>5195</v>
      </c>
      <c r="E268" s="1135" t="s">
        <v>436</v>
      </c>
      <c r="F268" s="24">
        <v>9984</v>
      </c>
      <c r="G268" s="615"/>
      <c r="H268" s="615"/>
      <c r="I268" s="615"/>
    </row>
    <row r="269" spans="1:9" ht="18.75" customHeight="1" x14ac:dyDescent="0.2">
      <c r="A269" s="757">
        <v>3</v>
      </c>
      <c r="B269" s="19" t="s">
        <v>334</v>
      </c>
      <c r="C269" s="190" t="s">
        <v>2331</v>
      </c>
      <c r="D269" s="1149">
        <v>12</v>
      </c>
      <c r="E269" s="1136" t="s">
        <v>321</v>
      </c>
      <c r="F269" s="572">
        <v>42892</v>
      </c>
      <c r="G269" s="615"/>
      <c r="H269" s="615"/>
      <c r="I269" s="615"/>
    </row>
    <row r="270" spans="1:9" ht="18.75" customHeight="1" x14ac:dyDescent="0.2">
      <c r="A270" s="757">
        <v>4</v>
      </c>
      <c r="B270" s="265" t="s">
        <v>2005</v>
      </c>
      <c r="C270" s="169" t="s">
        <v>39</v>
      </c>
      <c r="D270" s="1137"/>
      <c r="E270" s="161" t="s">
        <v>246</v>
      </c>
      <c r="F270" s="1118">
        <v>2814061</v>
      </c>
      <c r="G270" s="615"/>
      <c r="H270" s="615"/>
      <c r="I270" s="615"/>
    </row>
    <row r="271" spans="1:9" ht="18.75" customHeight="1" x14ac:dyDescent="0.2">
      <c r="A271" s="757">
        <v>5</v>
      </c>
      <c r="B271" s="265" t="s">
        <v>2347</v>
      </c>
      <c r="C271" s="169" t="s">
        <v>39</v>
      </c>
      <c r="D271" s="1137">
        <v>12</v>
      </c>
      <c r="E271" s="1069" t="s">
        <v>247</v>
      </c>
      <c r="F271" s="572">
        <v>321318</v>
      </c>
      <c r="G271" s="615"/>
      <c r="H271" s="615"/>
      <c r="I271" s="615"/>
    </row>
    <row r="272" spans="1:9" ht="18.75" customHeight="1" x14ac:dyDescent="0.2">
      <c r="A272" s="757">
        <v>6</v>
      </c>
      <c r="B272" s="265" t="s">
        <v>1657</v>
      </c>
      <c r="C272" s="169" t="s">
        <v>39</v>
      </c>
      <c r="D272" s="1137"/>
      <c r="E272" s="1069" t="s">
        <v>1121</v>
      </c>
      <c r="F272" s="572">
        <v>385165</v>
      </c>
      <c r="G272" s="615"/>
      <c r="H272" s="615"/>
      <c r="I272" s="615"/>
    </row>
    <row r="273" spans="1:9" ht="18.75" customHeight="1" x14ac:dyDescent="0.2">
      <c r="A273" s="1218" t="s">
        <v>837</v>
      </c>
      <c r="B273" s="1219"/>
      <c r="C273" s="146"/>
      <c r="D273" s="86"/>
      <c r="E273" s="162"/>
      <c r="F273" s="74">
        <f>+F280+F288+F291+F291+F296+F300+F306+F311+F313+F328+F332+F336+F338+F340+F342+F346+F348+F351</f>
        <v>761363</v>
      </c>
      <c r="G273" s="435"/>
      <c r="H273" s="615"/>
      <c r="I273" s="615"/>
    </row>
    <row r="274" spans="1:9" ht="18.75" customHeight="1" x14ac:dyDescent="0.2">
      <c r="A274" s="437">
        <v>1</v>
      </c>
      <c r="B274" s="438" t="s">
        <v>985</v>
      </c>
      <c r="C274" s="439"/>
      <c r="D274" s="222"/>
      <c r="E274" s="175"/>
      <c r="F274" s="222">
        <f>SUM(F275:F279)</f>
        <v>34465</v>
      </c>
      <c r="G274" s="615"/>
      <c r="H274" s="615"/>
      <c r="I274" s="615"/>
    </row>
    <row r="275" spans="1:9" ht="26.25" customHeight="1" x14ac:dyDescent="0.2">
      <c r="A275" s="83">
        <v>1.1000000000000001</v>
      </c>
      <c r="B275" s="440" t="s">
        <v>447</v>
      </c>
      <c r="C275" s="55" t="s">
        <v>39</v>
      </c>
      <c r="D275" s="45">
        <v>8</v>
      </c>
      <c r="E275" s="166" t="s">
        <v>83</v>
      </c>
      <c r="F275" s="291">
        <v>6913</v>
      </c>
      <c r="G275" s="435"/>
      <c r="H275" s="615"/>
      <c r="I275" s="615"/>
    </row>
    <row r="276" spans="1:9" ht="18.75" customHeight="1" x14ac:dyDescent="0.2">
      <c r="A276" s="83">
        <v>1.2</v>
      </c>
      <c r="B276" s="440" t="s">
        <v>448</v>
      </c>
      <c r="C276" s="55" t="s">
        <v>39</v>
      </c>
      <c r="D276" s="45">
        <v>72</v>
      </c>
      <c r="E276" s="166" t="s">
        <v>221</v>
      </c>
      <c r="F276" s="291">
        <v>3313</v>
      </c>
      <c r="G276" s="435"/>
      <c r="H276" s="615"/>
      <c r="I276" s="615"/>
    </row>
    <row r="277" spans="1:9" ht="18.75" customHeight="1" x14ac:dyDescent="0.2">
      <c r="A277" s="83">
        <v>1.3</v>
      </c>
      <c r="B277" s="440" t="s">
        <v>449</v>
      </c>
      <c r="C277" s="55" t="s">
        <v>39</v>
      </c>
      <c r="D277" s="45">
        <v>2</v>
      </c>
      <c r="E277" s="166" t="s">
        <v>248</v>
      </c>
      <c r="F277" s="291">
        <v>4213</v>
      </c>
      <c r="G277" s="435"/>
      <c r="H277" s="615"/>
      <c r="I277" s="615"/>
    </row>
    <row r="278" spans="1:9" ht="18.75" customHeight="1" x14ac:dyDescent="0.2">
      <c r="A278" s="83">
        <v>1.4</v>
      </c>
      <c r="B278" s="440" t="s">
        <v>986</v>
      </c>
      <c r="C278" s="55" t="s">
        <v>39</v>
      </c>
      <c r="D278" s="45">
        <v>5</v>
      </c>
      <c r="E278" s="166" t="s">
        <v>52</v>
      </c>
      <c r="F278" s="291">
        <v>16713</v>
      </c>
      <c r="G278" s="435"/>
      <c r="H278" s="615"/>
      <c r="I278" s="615"/>
    </row>
    <row r="279" spans="1:9" ht="18.75" customHeight="1" x14ac:dyDescent="0.2">
      <c r="A279" s="83">
        <v>1.5</v>
      </c>
      <c r="B279" s="440" t="s">
        <v>451</v>
      </c>
      <c r="C279" s="55" t="s">
        <v>39</v>
      </c>
      <c r="D279" s="45">
        <v>2</v>
      </c>
      <c r="E279" s="166" t="s">
        <v>248</v>
      </c>
      <c r="F279" s="291">
        <v>3313</v>
      </c>
      <c r="G279" s="435"/>
      <c r="H279" s="615"/>
      <c r="I279" s="615"/>
    </row>
    <row r="280" spans="1:9" ht="18.75" customHeight="1" x14ac:dyDescent="0.2">
      <c r="A280" s="437">
        <v>1</v>
      </c>
      <c r="B280" s="216" t="s">
        <v>452</v>
      </c>
      <c r="C280" s="52"/>
      <c r="D280" s="222"/>
      <c r="E280" s="175"/>
      <c r="F280" s="222">
        <f>SUM(F281:F287)</f>
        <v>53865</v>
      </c>
      <c r="G280" s="435"/>
      <c r="H280" s="615"/>
      <c r="I280" s="615"/>
    </row>
    <row r="281" spans="1:9" ht="18.75" customHeight="1" x14ac:dyDescent="0.2">
      <c r="A281" s="83">
        <v>1.1000000000000001</v>
      </c>
      <c r="B281" s="440" t="s">
        <v>881</v>
      </c>
      <c r="C281" s="55" t="s">
        <v>39</v>
      </c>
      <c r="D281" s="45">
        <v>36</v>
      </c>
      <c r="E281" s="166" t="s">
        <v>164</v>
      </c>
      <c r="F281" s="44">
        <v>8160</v>
      </c>
      <c r="G281" s="435"/>
      <c r="H281" s="615"/>
      <c r="I281" s="615"/>
    </row>
    <row r="282" spans="1:9" ht="18.75" customHeight="1" x14ac:dyDescent="0.2">
      <c r="A282" s="83">
        <v>1.2</v>
      </c>
      <c r="B282" s="440" t="s">
        <v>439</v>
      </c>
      <c r="C282" s="55" t="s">
        <v>39</v>
      </c>
      <c r="D282" s="45">
        <v>12</v>
      </c>
      <c r="E282" s="166" t="s">
        <v>248</v>
      </c>
      <c r="F282" s="44">
        <v>4320</v>
      </c>
      <c r="G282" s="435"/>
      <c r="H282" s="615"/>
      <c r="I282" s="615"/>
    </row>
    <row r="283" spans="1:9" ht="18.75" customHeight="1" x14ac:dyDescent="0.2">
      <c r="A283" s="83">
        <v>1.3</v>
      </c>
      <c r="B283" s="440" t="s">
        <v>441</v>
      </c>
      <c r="C283" s="55" t="s">
        <v>39</v>
      </c>
      <c r="D283" s="45">
        <v>20</v>
      </c>
      <c r="E283" s="169" t="s">
        <v>83</v>
      </c>
      <c r="F283" s="44">
        <v>8177</v>
      </c>
      <c r="G283" s="435"/>
      <c r="H283" s="615"/>
      <c r="I283" s="615"/>
    </row>
    <row r="284" spans="1:9" ht="18.75" customHeight="1" x14ac:dyDescent="0.2">
      <c r="A284" s="83">
        <v>1.4</v>
      </c>
      <c r="B284" s="440" t="s">
        <v>987</v>
      </c>
      <c r="C284" s="55" t="s">
        <v>39</v>
      </c>
      <c r="D284" s="45">
        <v>2</v>
      </c>
      <c r="E284" s="169" t="s">
        <v>442</v>
      </c>
      <c r="F284" s="44">
        <v>14677</v>
      </c>
      <c r="G284" s="435"/>
      <c r="H284" s="615"/>
      <c r="I284" s="615"/>
    </row>
    <row r="285" spans="1:9" ht="25.5" customHeight="1" x14ac:dyDescent="0.2">
      <c r="A285" s="83">
        <v>1.5</v>
      </c>
      <c r="B285" s="440" t="s">
        <v>443</v>
      </c>
      <c r="C285" s="55" t="s">
        <v>39</v>
      </c>
      <c r="D285" s="45">
        <v>36</v>
      </c>
      <c r="E285" s="169" t="s">
        <v>248</v>
      </c>
      <c r="F285" s="44">
        <v>9277</v>
      </c>
      <c r="G285" s="435"/>
      <c r="H285" s="615"/>
      <c r="I285" s="615"/>
    </row>
    <row r="286" spans="1:9" ht="18.75" customHeight="1" x14ac:dyDescent="0.2">
      <c r="A286" s="83">
        <v>1.6</v>
      </c>
      <c r="B286" s="440" t="s">
        <v>444</v>
      </c>
      <c r="C286" s="55" t="s">
        <v>39</v>
      </c>
      <c r="D286" s="45">
        <v>2</v>
      </c>
      <c r="E286" s="166" t="s">
        <v>445</v>
      </c>
      <c r="F286" s="44">
        <v>4177</v>
      </c>
      <c r="G286" s="435"/>
      <c r="H286" s="615"/>
      <c r="I286" s="615"/>
    </row>
    <row r="287" spans="1:9" ht="18.75" customHeight="1" x14ac:dyDescent="0.2">
      <c r="A287" s="83">
        <v>1.7</v>
      </c>
      <c r="B287" s="440" t="s">
        <v>988</v>
      </c>
      <c r="C287" s="55" t="s">
        <v>39</v>
      </c>
      <c r="D287" s="45">
        <v>1</v>
      </c>
      <c r="E287" s="166" t="s">
        <v>313</v>
      </c>
      <c r="F287" s="44">
        <v>5077</v>
      </c>
      <c r="G287" s="435"/>
      <c r="H287" s="615"/>
      <c r="I287" s="615"/>
    </row>
    <row r="288" spans="1:9" ht="18.75" customHeight="1" x14ac:dyDescent="0.2">
      <c r="A288" s="441" t="s">
        <v>635</v>
      </c>
      <c r="B288" s="230" t="s">
        <v>454</v>
      </c>
      <c r="C288" s="216"/>
      <c r="D288" s="224"/>
      <c r="E288" s="51"/>
      <c r="F288" s="222">
        <f>SUM(F289:F290)</f>
        <v>27135</v>
      </c>
      <c r="G288" s="615"/>
      <c r="H288" s="615"/>
      <c r="I288" s="615"/>
    </row>
    <row r="289" spans="1:9" ht="25.5" customHeight="1" x14ac:dyDescent="0.2">
      <c r="A289" s="326" t="s">
        <v>989</v>
      </c>
      <c r="B289" s="300" t="s">
        <v>990</v>
      </c>
      <c r="C289" s="55" t="s">
        <v>39</v>
      </c>
      <c r="D289" s="30">
        <v>40</v>
      </c>
      <c r="E289" s="190" t="s">
        <v>1014</v>
      </c>
      <c r="F289" s="45">
        <v>12335</v>
      </c>
      <c r="G289" s="615"/>
      <c r="H289" s="615"/>
      <c r="I289" s="615"/>
    </row>
    <row r="290" spans="1:9" ht="18.75" customHeight="1" x14ac:dyDescent="0.2">
      <c r="A290" s="326" t="s">
        <v>991</v>
      </c>
      <c r="B290" s="300" t="s">
        <v>992</v>
      </c>
      <c r="C290" s="55" t="s">
        <v>39</v>
      </c>
      <c r="D290" s="45">
        <v>10</v>
      </c>
      <c r="E290" s="331" t="s">
        <v>1015</v>
      </c>
      <c r="F290" s="44">
        <v>14800</v>
      </c>
      <c r="G290" s="615"/>
      <c r="H290" s="615"/>
      <c r="I290" s="615"/>
    </row>
    <row r="291" spans="1:9" ht="18.75" customHeight="1" x14ac:dyDescent="0.2">
      <c r="A291" s="441" t="s">
        <v>792</v>
      </c>
      <c r="B291" s="230" t="s">
        <v>453</v>
      </c>
      <c r="C291" s="216"/>
      <c r="D291" s="220"/>
      <c r="E291" s="442"/>
      <c r="F291" s="222">
        <f>SUM(F292:F295)</f>
        <v>27000</v>
      </c>
      <c r="G291" s="615"/>
      <c r="H291" s="615"/>
      <c r="I291" s="615"/>
    </row>
    <row r="292" spans="1:9" ht="22.5" customHeight="1" x14ac:dyDescent="0.2">
      <c r="A292" s="326" t="s">
        <v>993</v>
      </c>
      <c r="B292" s="300" t="s">
        <v>994</v>
      </c>
      <c r="C292" s="55" t="s">
        <v>39</v>
      </c>
      <c r="D292" s="45">
        <v>4</v>
      </c>
      <c r="E292" s="331" t="s">
        <v>445</v>
      </c>
      <c r="F292" s="44">
        <v>6000</v>
      </c>
      <c r="G292" s="615"/>
      <c r="H292" s="615"/>
      <c r="I292" s="615"/>
    </row>
    <row r="293" spans="1:9" ht="21.75" customHeight="1" x14ac:dyDescent="0.2">
      <c r="A293" s="326" t="s">
        <v>995</v>
      </c>
      <c r="B293" s="300" t="s">
        <v>996</v>
      </c>
      <c r="C293" s="55" t="s">
        <v>39</v>
      </c>
      <c r="D293" s="45">
        <v>25</v>
      </c>
      <c r="E293" s="331" t="s">
        <v>1016</v>
      </c>
      <c r="F293" s="44">
        <v>8000</v>
      </c>
      <c r="G293" s="615"/>
      <c r="H293" s="615"/>
      <c r="I293" s="615"/>
    </row>
    <row r="294" spans="1:9" ht="21" customHeight="1" x14ac:dyDescent="0.2">
      <c r="A294" s="326" t="s">
        <v>997</v>
      </c>
      <c r="B294" s="300" t="s">
        <v>998</v>
      </c>
      <c r="C294" s="55" t="s">
        <v>39</v>
      </c>
      <c r="D294" s="45">
        <v>6</v>
      </c>
      <c r="E294" s="331" t="s">
        <v>83</v>
      </c>
      <c r="F294" s="44">
        <v>6000</v>
      </c>
      <c r="G294" s="615"/>
      <c r="H294" s="615"/>
      <c r="I294" s="615"/>
    </row>
    <row r="295" spans="1:9" ht="18.75" customHeight="1" x14ac:dyDescent="0.2">
      <c r="A295" s="326" t="s">
        <v>999</v>
      </c>
      <c r="B295" s="300" t="s">
        <v>1000</v>
      </c>
      <c r="C295" s="55" t="s">
        <v>39</v>
      </c>
      <c r="D295" s="45">
        <v>6</v>
      </c>
      <c r="E295" s="331" t="s">
        <v>164</v>
      </c>
      <c r="F295" s="44">
        <v>7000</v>
      </c>
      <c r="G295" s="615"/>
      <c r="H295" s="615"/>
      <c r="I295" s="615"/>
    </row>
    <row r="296" spans="1:9" ht="18.75" customHeight="1" x14ac:dyDescent="0.2">
      <c r="A296" s="441" t="s">
        <v>790</v>
      </c>
      <c r="B296" s="230" t="s">
        <v>1001</v>
      </c>
      <c r="C296" s="216"/>
      <c r="D296" s="220"/>
      <c r="E296" s="442"/>
      <c r="F296" s="222">
        <f>SUM(F297:F299)</f>
        <v>19500</v>
      </c>
      <c r="G296" s="615"/>
      <c r="H296" s="615"/>
      <c r="I296" s="615"/>
    </row>
    <row r="297" spans="1:9" ht="29.25" customHeight="1" x14ac:dyDescent="0.2">
      <c r="A297" s="326" t="s">
        <v>1002</v>
      </c>
      <c r="B297" s="300" t="s">
        <v>1022</v>
      </c>
      <c r="C297" s="55" t="s">
        <v>39</v>
      </c>
      <c r="D297" s="45">
        <v>60</v>
      </c>
      <c r="E297" s="166" t="s">
        <v>1017</v>
      </c>
      <c r="F297" s="44">
        <v>7000</v>
      </c>
      <c r="G297" s="615"/>
      <c r="H297" s="615"/>
      <c r="I297" s="615"/>
    </row>
    <row r="298" spans="1:9" ht="30.75" customHeight="1" x14ac:dyDescent="0.2">
      <c r="A298" s="326" t="s">
        <v>843</v>
      </c>
      <c r="B298" s="300" t="s">
        <v>1018</v>
      </c>
      <c r="C298" s="55" t="s">
        <v>39</v>
      </c>
      <c r="D298" s="45">
        <v>20</v>
      </c>
      <c r="E298" s="331" t="s">
        <v>222</v>
      </c>
      <c r="F298" s="44">
        <v>9500</v>
      </c>
      <c r="G298" s="615"/>
      <c r="H298" s="615"/>
      <c r="I298" s="615"/>
    </row>
    <row r="299" spans="1:9" ht="27.75" customHeight="1" x14ac:dyDescent="0.2">
      <c r="A299" s="326" t="s">
        <v>1003</v>
      </c>
      <c r="B299" s="300" t="s">
        <v>1004</v>
      </c>
      <c r="C299" s="55" t="s">
        <v>39</v>
      </c>
      <c r="D299" s="45">
        <v>3</v>
      </c>
      <c r="E299" s="331" t="s">
        <v>735</v>
      </c>
      <c r="F299" s="44">
        <v>3000</v>
      </c>
      <c r="G299" s="615"/>
      <c r="H299" s="615"/>
      <c r="I299" s="615"/>
    </row>
    <row r="300" spans="1:9" ht="18.75" customHeight="1" x14ac:dyDescent="0.2">
      <c r="A300" s="441" t="s">
        <v>1019</v>
      </c>
      <c r="B300" s="230" t="s">
        <v>455</v>
      </c>
      <c r="C300" s="216"/>
      <c r="D300" s="220"/>
      <c r="E300" s="442"/>
      <c r="F300" s="222">
        <f>SUM(F301:F305)</f>
        <v>23650</v>
      </c>
      <c r="G300" s="615"/>
      <c r="H300" s="615"/>
      <c r="I300" s="615"/>
    </row>
    <row r="301" spans="1:9" ht="30" customHeight="1" x14ac:dyDescent="0.2">
      <c r="A301" s="326" t="s">
        <v>1005</v>
      </c>
      <c r="B301" s="443" t="s">
        <v>1006</v>
      </c>
      <c r="C301" s="55" t="s">
        <v>39</v>
      </c>
      <c r="D301" s="45">
        <v>12</v>
      </c>
      <c r="E301" s="331" t="s">
        <v>236</v>
      </c>
      <c r="F301" s="44">
        <v>4400</v>
      </c>
      <c r="G301" s="615"/>
      <c r="H301" s="615"/>
      <c r="I301" s="615"/>
    </row>
    <row r="302" spans="1:9" ht="31.5" customHeight="1" x14ac:dyDescent="0.2">
      <c r="A302" s="326" t="s">
        <v>1007</v>
      </c>
      <c r="B302" s="443" t="s">
        <v>1021</v>
      </c>
      <c r="C302" s="55" t="s">
        <v>39</v>
      </c>
      <c r="D302" s="45">
        <v>12</v>
      </c>
      <c r="E302" s="331" t="s">
        <v>164</v>
      </c>
      <c r="F302" s="44">
        <v>1500</v>
      </c>
      <c r="G302" s="615"/>
      <c r="H302" s="615"/>
      <c r="I302" s="615"/>
    </row>
    <row r="303" spans="1:9" ht="18.75" customHeight="1" x14ac:dyDescent="0.2">
      <c r="A303" s="326" t="s">
        <v>1008</v>
      </c>
      <c r="B303" s="300" t="s">
        <v>1009</v>
      </c>
      <c r="C303" s="55" t="s">
        <v>39</v>
      </c>
      <c r="D303" s="45">
        <v>12</v>
      </c>
      <c r="E303" s="331" t="s">
        <v>164</v>
      </c>
      <c r="F303" s="44">
        <v>1750</v>
      </c>
      <c r="G303" s="615"/>
      <c r="H303" s="615"/>
      <c r="I303" s="615"/>
    </row>
    <row r="304" spans="1:9" ht="25.5" customHeight="1" x14ac:dyDescent="0.2">
      <c r="A304" s="326" t="s">
        <v>1010</v>
      </c>
      <c r="B304" s="300" t="s">
        <v>1011</v>
      </c>
      <c r="C304" s="55" t="s">
        <v>39</v>
      </c>
      <c r="D304" s="45">
        <v>12</v>
      </c>
      <c r="E304" s="331" t="s">
        <v>236</v>
      </c>
      <c r="F304" s="44">
        <v>8000</v>
      </c>
      <c r="G304" s="615"/>
      <c r="H304" s="615"/>
      <c r="I304" s="615"/>
    </row>
    <row r="305" spans="1:9" ht="18.75" customHeight="1" x14ac:dyDescent="0.2">
      <c r="A305" s="326" t="s">
        <v>1012</v>
      </c>
      <c r="B305" s="443" t="s">
        <v>1013</v>
      </c>
      <c r="C305" s="55" t="s">
        <v>39</v>
      </c>
      <c r="D305" s="45">
        <v>6</v>
      </c>
      <c r="E305" s="331" t="s">
        <v>52</v>
      </c>
      <c r="F305" s="44">
        <v>8000</v>
      </c>
      <c r="G305" s="615"/>
      <c r="H305" s="615"/>
      <c r="I305" s="615"/>
    </row>
    <row r="306" spans="1:9" ht="18.75" customHeight="1" x14ac:dyDescent="0.2">
      <c r="A306" s="441" t="s">
        <v>1024</v>
      </c>
      <c r="B306" s="230" t="s">
        <v>1029</v>
      </c>
      <c r="C306" s="51"/>
      <c r="D306" s="220"/>
      <c r="E306" s="444"/>
      <c r="F306" s="222">
        <f>SUM(F307:F310)</f>
        <v>21168</v>
      </c>
      <c r="G306" s="615"/>
      <c r="H306" s="615"/>
      <c r="I306" s="615"/>
    </row>
    <row r="307" spans="1:9" ht="18.75" customHeight="1" x14ac:dyDescent="0.2">
      <c r="A307" s="445" t="s">
        <v>1025</v>
      </c>
      <c r="B307" s="300" t="s">
        <v>1030</v>
      </c>
      <c r="C307" s="55" t="s">
        <v>39</v>
      </c>
      <c r="D307" s="45">
        <v>6</v>
      </c>
      <c r="E307" s="331" t="s">
        <v>248</v>
      </c>
      <c r="F307" s="291">
        <v>4400</v>
      </c>
      <c r="G307" s="615"/>
      <c r="H307" s="615"/>
      <c r="I307" s="615"/>
    </row>
    <row r="308" spans="1:9" ht="18.75" customHeight="1" x14ac:dyDescent="0.2">
      <c r="A308" s="445" t="s">
        <v>1026</v>
      </c>
      <c r="B308" s="300" t="s">
        <v>1020</v>
      </c>
      <c r="C308" s="55" t="s">
        <v>39</v>
      </c>
      <c r="D308" s="45">
        <v>12</v>
      </c>
      <c r="E308" s="331" t="s">
        <v>1023</v>
      </c>
      <c r="F308" s="291">
        <f>9800-932</f>
        <v>8868</v>
      </c>
      <c r="G308" s="615"/>
      <c r="H308" s="615"/>
      <c r="I308" s="615"/>
    </row>
    <row r="309" spans="1:9" ht="18.75" customHeight="1" x14ac:dyDescent="0.2">
      <c r="A309" s="445" t="s">
        <v>1027</v>
      </c>
      <c r="B309" s="300" t="s">
        <v>1081</v>
      </c>
      <c r="C309" s="55" t="s">
        <v>39</v>
      </c>
      <c r="D309" s="45">
        <v>6</v>
      </c>
      <c r="E309" s="331" t="s">
        <v>446</v>
      </c>
      <c r="F309" s="291">
        <v>4400</v>
      </c>
      <c r="G309" s="615"/>
      <c r="H309" s="615"/>
      <c r="I309" s="615"/>
    </row>
    <row r="310" spans="1:9" ht="18.75" customHeight="1" x14ac:dyDescent="0.2">
      <c r="A310" s="55" t="s">
        <v>1028</v>
      </c>
      <c r="B310" s="446" t="s">
        <v>1031</v>
      </c>
      <c r="C310" s="55" t="s">
        <v>39</v>
      </c>
      <c r="D310" s="45">
        <v>2</v>
      </c>
      <c r="E310" s="331" t="s">
        <v>164</v>
      </c>
      <c r="F310" s="291">
        <v>3500</v>
      </c>
      <c r="G310" s="615"/>
      <c r="H310" s="615"/>
      <c r="I310" s="615"/>
    </row>
    <row r="311" spans="1:9" ht="39" customHeight="1" x14ac:dyDescent="0.2">
      <c r="A311" s="441" t="s">
        <v>844</v>
      </c>
      <c r="B311" s="447" t="s">
        <v>1307</v>
      </c>
      <c r="C311" s="51"/>
      <c r="D311" s="448"/>
      <c r="E311" s="449"/>
      <c r="F311" s="222">
        <f>+F312</f>
        <v>4000</v>
      </c>
      <c r="G311" s="435"/>
      <c r="H311" s="615"/>
      <c r="I311" s="615"/>
    </row>
    <row r="312" spans="1:9" ht="27" customHeight="1" x14ac:dyDescent="0.2">
      <c r="A312" s="326" t="s">
        <v>1056</v>
      </c>
      <c r="B312" s="443" t="s">
        <v>1032</v>
      </c>
      <c r="C312" s="55" t="s">
        <v>39</v>
      </c>
      <c r="D312" s="327">
        <v>15</v>
      </c>
      <c r="E312" s="331" t="s">
        <v>461</v>
      </c>
      <c r="F312" s="220">
        <v>4000</v>
      </c>
      <c r="G312" s="615"/>
      <c r="H312" s="615"/>
      <c r="I312" s="615"/>
    </row>
    <row r="313" spans="1:9" ht="29.25" customHeight="1" x14ac:dyDescent="0.2">
      <c r="A313" s="441" t="s">
        <v>1057</v>
      </c>
      <c r="B313" s="230" t="s">
        <v>1033</v>
      </c>
      <c r="C313" s="51"/>
      <c r="D313" s="448"/>
      <c r="E313" s="381"/>
      <c r="F313" s="222">
        <f>SUM(F314:F327)</f>
        <v>1050</v>
      </c>
      <c r="G313" s="615"/>
      <c r="H313" s="615"/>
      <c r="I313" s="615"/>
    </row>
    <row r="314" spans="1:9" ht="20.25" customHeight="1" x14ac:dyDescent="0.2">
      <c r="A314" s="326" t="s">
        <v>1058</v>
      </c>
      <c r="B314" s="300" t="s">
        <v>1034</v>
      </c>
      <c r="C314" s="55" t="s">
        <v>39</v>
      </c>
      <c r="D314" s="45">
        <v>30</v>
      </c>
      <c r="E314" s="331" t="s">
        <v>446</v>
      </c>
      <c r="F314" s="44">
        <v>150</v>
      </c>
      <c r="G314" s="615"/>
      <c r="H314" s="615"/>
      <c r="I314" s="615"/>
    </row>
    <row r="315" spans="1:9" ht="24.95" customHeight="1" x14ac:dyDescent="0.2">
      <c r="A315" s="326" t="s">
        <v>1059</v>
      </c>
      <c r="B315" s="300" t="s">
        <v>1035</v>
      </c>
      <c r="C315" s="55" t="s">
        <v>39</v>
      </c>
      <c r="D315" s="45">
        <v>2</v>
      </c>
      <c r="E315" s="331" t="s">
        <v>446</v>
      </c>
      <c r="F315" s="44">
        <v>100</v>
      </c>
      <c r="G315" s="615"/>
      <c r="H315" s="615"/>
      <c r="I315" s="615"/>
    </row>
    <row r="316" spans="1:9" ht="21" customHeight="1" x14ac:dyDescent="0.2">
      <c r="A316" s="326" t="s">
        <v>1060</v>
      </c>
      <c r="B316" s="300" t="s">
        <v>1036</v>
      </c>
      <c r="C316" s="55" t="s">
        <v>39</v>
      </c>
      <c r="D316" s="45">
        <v>1</v>
      </c>
      <c r="E316" s="331" t="s">
        <v>312</v>
      </c>
      <c r="F316" s="44">
        <v>50</v>
      </c>
      <c r="G316" s="615"/>
      <c r="H316" s="615"/>
      <c r="I316" s="615"/>
    </row>
    <row r="317" spans="1:9" ht="21" customHeight="1" x14ac:dyDescent="0.2">
      <c r="A317" s="326" t="s">
        <v>1061</v>
      </c>
      <c r="B317" s="300" t="s">
        <v>1037</v>
      </c>
      <c r="C317" s="55" t="s">
        <v>39</v>
      </c>
      <c r="D317" s="45">
        <v>1</v>
      </c>
      <c r="E317" s="331" t="s">
        <v>312</v>
      </c>
      <c r="F317" s="44">
        <v>50</v>
      </c>
      <c r="G317" s="615"/>
      <c r="H317" s="615"/>
      <c r="I317" s="615"/>
    </row>
    <row r="318" spans="1:9" ht="21.75" customHeight="1" x14ac:dyDescent="0.2">
      <c r="A318" s="326" t="s">
        <v>1062</v>
      </c>
      <c r="B318" s="300" t="s">
        <v>1038</v>
      </c>
      <c r="C318" s="55" t="s">
        <v>39</v>
      </c>
      <c r="D318" s="45">
        <v>60</v>
      </c>
      <c r="E318" s="331" t="s">
        <v>248</v>
      </c>
      <c r="F318" s="44">
        <v>150</v>
      </c>
      <c r="G318" s="615"/>
      <c r="H318" s="615"/>
      <c r="I318" s="615"/>
    </row>
    <row r="319" spans="1:9" ht="24.95" customHeight="1" x14ac:dyDescent="0.2">
      <c r="A319" s="326" t="s">
        <v>1063</v>
      </c>
      <c r="B319" s="300" t="s">
        <v>1039</v>
      </c>
      <c r="C319" s="55" t="s">
        <v>39</v>
      </c>
      <c r="D319" s="45">
        <v>1</v>
      </c>
      <c r="E319" s="331" t="s">
        <v>248</v>
      </c>
      <c r="F319" s="44">
        <v>50</v>
      </c>
      <c r="G319" s="615"/>
      <c r="H319" s="615"/>
      <c r="I319" s="615"/>
    </row>
    <row r="320" spans="1:9" ht="20.25" customHeight="1" x14ac:dyDescent="0.2">
      <c r="A320" s="326" t="s">
        <v>1064</v>
      </c>
      <c r="B320" s="300" t="s">
        <v>1040</v>
      </c>
      <c r="C320" s="55" t="s">
        <v>39</v>
      </c>
      <c r="D320" s="45">
        <v>4</v>
      </c>
      <c r="E320" s="331" t="s">
        <v>1052</v>
      </c>
      <c r="F320" s="44">
        <v>150</v>
      </c>
      <c r="G320" s="615"/>
      <c r="H320" s="615"/>
      <c r="I320" s="615"/>
    </row>
    <row r="321" spans="1:9" ht="29.25" customHeight="1" x14ac:dyDescent="0.2">
      <c r="A321" s="326" t="s">
        <v>1065</v>
      </c>
      <c r="B321" s="300" t="s">
        <v>1041</v>
      </c>
      <c r="C321" s="55" t="s">
        <v>39</v>
      </c>
      <c r="D321" s="45">
        <v>1</v>
      </c>
      <c r="E321" s="331" t="s">
        <v>446</v>
      </c>
      <c r="F321" s="44">
        <v>50</v>
      </c>
      <c r="G321" s="615"/>
      <c r="H321" s="615"/>
      <c r="I321" s="615"/>
    </row>
    <row r="322" spans="1:9" ht="24.95" customHeight="1" x14ac:dyDescent="0.2">
      <c r="A322" s="326" t="s">
        <v>1066</v>
      </c>
      <c r="B322" s="300" t="s">
        <v>1042</v>
      </c>
      <c r="C322" s="55" t="s">
        <v>39</v>
      </c>
      <c r="D322" s="45">
        <v>1</v>
      </c>
      <c r="E322" s="331" t="s">
        <v>312</v>
      </c>
      <c r="F322" s="44">
        <v>50</v>
      </c>
      <c r="G322" s="615"/>
      <c r="H322" s="615"/>
      <c r="I322" s="615"/>
    </row>
    <row r="323" spans="1:9" ht="24.95" customHeight="1" x14ac:dyDescent="0.2">
      <c r="A323" s="326" t="s">
        <v>1067</v>
      </c>
      <c r="B323" s="300" t="s">
        <v>1043</v>
      </c>
      <c r="C323" s="55" t="s">
        <v>39</v>
      </c>
      <c r="D323" s="45">
        <v>1</v>
      </c>
      <c r="E323" s="331" t="s">
        <v>312</v>
      </c>
      <c r="F323" s="44">
        <v>50</v>
      </c>
      <c r="G323" s="615"/>
      <c r="H323" s="615"/>
      <c r="I323" s="615"/>
    </row>
    <row r="324" spans="1:9" ht="20.25" customHeight="1" x14ac:dyDescent="0.2">
      <c r="A324" s="326" t="s">
        <v>1068</v>
      </c>
      <c r="B324" s="300" t="s">
        <v>1044</v>
      </c>
      <c r="C324" s="55" t="s">
        <v>39</v>
      </c>
      <c r="D324" s="45">
        <v>360</v>
      </c>
      <c r="E324" s="331" t="s">
        <v>164</v>
      </c>
      <c r="F324" s="44">
        <v>100</v>
      </c>
      <c r="G324" s="615"/>
      <c r="H324" s="615"/>
      <c r="I324" s="615"/>
    </row>
    <row r="325" spans="1:9" ht="27" customHeight="1" x14ac:dyDescent="0.2">
      <c r="A325" s="326" t="s">
        <v>1069</v>
      </c>
      <c r="B325" s="300" t="s">
        <v>1045</v>
      </c>
      <c r="C325" s="55" t="s">
        <v>39</v>
      </c>
      <c r="D325" s="220" t="s">
        <v>511</v>
      </c>
      <c r="E325" s="331" t="s">
        <v>164</v>
      </c>
      <c r="F325" s="220">
        <v>100</v>
      </c>
      <c r="G325" s="615"/>
      <c r="H325" s="615"/>
      <c r="I325" s="615"/>
    </row>
    <row r="326" spans="1:9" ht="20.25" customHeight="1" x14ac:dyDescent="0.2">
      <c r="A326" s="326" t="s">
        <v>1070</v>
      </c>
      <c r="B326" s="300" t="s">
        <v>1046</v>
      </c>
      <c r="C326" s="55" t="s">
        <v>39</v>
      </c>
      <c r="D326" s="45" t="s">
        <v>511</v>
      </c>
      <c r="E326" s="331" t="s">
        <v>164</v>
      </c>
      <c r="F326" s="44">
        <v>0</v>
      </c>
      <c r="G326" s="615"/>
      <c r="H326" s="615"/>
      <c r="I326" s="615"/>
    </row>
    <row r="327" spans="1:9" ht="20.25" customHeight="1" x14ac:dyDescent="0.2">
      <c r="A327" s="326" t="s">
        <v>1071</v>
      </c>
      <c r="B327" s="300" t="s">
        <v>1047</v>
      </c>
      <c r="C327" s="55" t="s">
        <v>39</v>
      </c>
      <c r="D327" s="45" t="s">
        <v>511</v>
      </c>
      <c r="E327" s="331" t="s">
        <v>164</v>
      </c>
      <c r="F327" s="44">
        <v>0</v>
      </c>
      <c r="G327" s="615"/>
      <c r="H327" s="615"/>
      <c r="I327" s="615"/>
    </row>
    <row r="328" spans="1:9" ht="27.75" customHeight="1" x14ac:dyDescent="0.2">
      <c r="A328" s="441" t="s">
        <v>1072</v>
      </c>
      <c r="B328" s="230" t="s">
        <v>1048</v>
      </c>
      <c r="C328" s="51"/>
      <c r="D328" s="220"/>
      <c r="E328" s="450"/>
      <c r="F328" s="222">
        <f>SUM(F329:F331)</f>
        <v>6300</v>
      </c>
      <c r="G328" s="615"/>
      <c r="H328" s="615"/>
      <c r="I328" s="615"/>
    </row>
    <row r="329" spans="1:9" ht="26.25" customHeight="1" x14ac:dyDescent="0.2">
      <c r="A329" s="329" t="s">
        <v>1073</v>
      </c>
      <c r="B329" s="300" t="s">
        <v>1049</v>
      </c>
      <c r="C329" s="55" t="s">
        <v>39</v>
      </c>
      <c r="D329" s="45">
        <v>4</v>
      </c>
      <c r="E329" s="331" t="s">
        <v>314</v>
      </c>
      <c r="F329" s="44">
        <v>3000</v>
      </c>
      <c r="G329" s="615"/>
      <c r="H329" s="615"/>
      <c r="I329" s="615"/>
    </row>
    <row r="330" spans="1:9" ht="20.25" customHeight="1" x14ac:dyDescent="0.2">
      <c r="A330" s="326" t="s">
        <v>1074</v>
      </c>
      <c r="B330" s="300" t="s">
        <v>1277</v>
      </c>
      <c r="C330" s="55" t="s">
        <v>39</v>
      </c>
      <c r="D330" s="45">
        <v>10</v>
      </c>
      <c r="E330" s="331" t="s">
        <v>166</v>
      </c>
      <c r="F330" s="44">
        <v>300</v>
      </c>
      <c r="G330" s="615"/>
      <c r="H330" s="615"/>
      <c r="I330" s="615"/>
    </row>
    <row r="331" spans="1:9" ht="17.25" customHeight="1" x14ac:dyDescent="0.2">
      <c r="A331" s="326" t="s">
        <v>1273</v>
      </c>
      <c r="B331" s="300" t="s">
        <v>1276</v>
      </c>
      <c r="C331" s="55" t="s">
        <v>39</v>
      </c>
      <c r="D331" s="45">
        <v>1</v>
      </c>
      <c r="E331" s="331" t="s">
        <v>1055</v>
      </c>
      <c r="F331" s="44">
        <v>3000</v>
      </c>
      <c r="G331" s="615"/>
      <c r="H331" s="615"/>
      <c r="I331" s="615"/>
    </row>
    <row r="332" spans="1:9" ht="18" customHeight="1" x14ac:dyDescent="0.2">
      <c r="A332" s="441" t="s">
        <v>845</v>
      </c>
      <c r="B332" s="230" t="s">
        <v>1050</v>
      </c>
      <c r="C332" s="51"/>
      <c r="D332" s="220"/>
      <c r="E332" s="381"/>
      <c r="F332" s="222">
        <f>SUM(F333:F335)</f>
        <v>3748</v>
      </c>
      <c r="G332" s="615"/>
      <c r="H332" s="615"/>
      <c r="I332" s="615"/>
    </row>
    <row r="333" spans="1:9" ht="18.75" customHeight="1" x14ac:dyDescent="0.2">
      <c r="A333" s="326" t="s">
        <v>1075</v>
      </c>
      <c r="B333" s="300" t="s">
        <v>1275</v>
      </c>
      <c r="C333" s="55" t="s">
        <v>39</v>
      </c>
      <c r="D333" s="45">
        <v>1</v>
      </c>
      <c r="E333" s="331" t="s">
        <v>164</v>
      </c>
      <c r="F333" s="45">
        <v>2000</v>
      </c>
      <c r="G333" s="615"/>
      <c r="H333" s="615"/>
      <c r="I333" s="615"/>
    </row>
    <row r="334" spans="1:9" ht="26.25" customHeight="1" x14ac:dyDescent="0.2">
      <c r="A334" s="364">
        <v>11.2</v>
      </c>
      <c r="B334" s="300" t="s">
        <v>1274</v>
      </c>
      <c r="C334" s="55" t="s">
        <v>39</v>
      </c>
      <c r="D334" s="45">
        <v>2</v>
      </c>
      <c r="E334" s="331" t="s">
        <v>557</v>
      </c>
      <c r="F334" s="44">
        <v>1500</v>
      </c>
      <c r="G334" s="615"/>
      <c r="H334" s="615"/>
      <c r="I334" s="615"/>
    </row>
    <row r="335" spans="1:9" ht="27" customHeight="1" x14ac:dyDescent="0.2">
      <c r="A335" s="364">
        <v>11.3</v>
      </c>
      <c r="B335" s="300" t="s">
        <v>1076</v>
      </c>
      <c r="C335" s="55" t="s">
        <v>39</v>
      </c>
      <c r="D335" s="224">
        <v>1</v>
      </c>
      <c r="E335" s="331" t="s">
        <v>1053</v>
      </c>
      <c r="F335" s="220">
        <v>248</v>
      </c>
      <c r="G335" s="615"/>
      <c r="H335" s="615"/>
      <c r="I335" s="615"/>
    </row>
    <row r="336" spans="1:9" ht="24.95" customHeight="1" x14ac:dyDescent="0.2">
      <c r="A336" s="91">
        <v>12</v>
      </c>
      <c r="B336" s="451" t="s">
        <v>1051</v>
      </c>
      <c r="C336" s="51"/>
      <c r="D336" s="452"/>
      <c r="E336" s="442"/>
      <c r="F336" s="26">
        <f>+F337</f>
        <v>5300</v>
      </c>
      <c r="G336" s="615"/>
      <c r="H336" s="615"/>
      <c r="I336" s="615"/>
    </row>
    <row r="337" spans="1:9" ht="39.75" customHeight="1" x14ac:dyDescent="0.2">
      <c r="A337" s="55">
        <v>12.1</v>
      </c>
      <c r="B337" s="300" t="s">
        <v>1077</v>
      </c>
      <c r="C337" s="55" t="s">
        <v>39</v>
      </c>
      <c r="D337" s="70">
        <v>5</v>
      </c>
      <c r="E337" s="331" t="s">
        <v>1054</v>
      </c>
      <c r="F337" s="15">
        <v>5300</v>
      </c>
      <c r="G337" s="615"/>
      <c r="H337" s="615"/>
      <c r="I337" s="615"/>
    </row>
    <row r="338" spans="1:9" ht="18.75" customHeight="1" x14ac:dyDescent="0.2">
      <c r="A338" s="453" t="s">
        <v>1080</v>
      </c>
      <c r="B338" s="230" t="s">
        <v>1078</v>
      </c>
      <c r="C338" s="231"/>
      <c r="D338" s="454"/>
      <c r="E338" s="455"/>
      <c r="F338" s="456">
        <f>+F339</f>
        <v>600</v>
      </c>
      <c r="G338" s="615"/>
      <c r="H338" s="615"/>
      <c r="I338" s="615"/>
    </row>
    <row r="339" spans="1:9" ht="28.5" customHeight="1" x14ac:dyDescent="0.2">
      <c r="A339" s="457" t="s">
        <v>1288</v>
      </c>
      <c r="B339" s="300" t="s">
        <v>1079</v>
      </c>
      <c r="C339" s="55" t="s">
        <v>39</v>
      </c>
      <c r="D339" s="70">
        <v>4</v>
      </c>
      <c r="E339" s="458" t="s">
        <v>52</v>
      </c>
      <c r="F339" s="70">
        <v>600</v>
      </c>
      <c r="G339" s="615"/>
      <c r="H339" s="615"/>
      <c r="I339" s="615"/>
    </row>
    <row r="340" spans="1:9" ht="18.75" customHeight="1" x14ac:dyDescent="0.2">
      <c r="A340" s="441" t="s">
        <v>1289</v>
      </c>
      <c r="B340" s="230" t="s">
        <v>985</v>
      </c>
      <c r="C340" s="51"/>
      <c r="D340" s="220"/>
      <c r="E340" s="381"/>
      <c r="F340" s="222">
        <f>+F341</f>
        <v>1200</v>
      </c>
      <c r="G340" s="615"/>
      <c r="H340" s="615"/>
      <c r="I340" s="615"/>
    </row>
    <row r="341" spans="1:9" ht="25.5" customHeight="1" x14ac:dyDescent="0.2">
      <c r="A341" s="429" t="s">
        <v>846</v>
      </c>
      <c r="B341" s="428" t="s">
        <v>1283</v>
      </c>
      <c r="C341" s="51" t="s">
        <v>39</v>
      </c>
      <c r="D341" s="220"/>
      <c r="E341" s="190" t="s">
        <v>52</v>
      </c>
      <c r="F341" s="220">
        <v>1200</v>
      </c>
      <c r="G341" s="615"/>
      <c r="H341" s="615"/>
      <c r="I341" s="615"/>
    </row>
    <row r="342" spans="1:9" ht="18" customHeight="1" x14ac:dyDescent="0.2">
      <c r="A342" s="459" t="s">
        <v>1290</v>
      </c>
      <c r="B342" s="460" t="s">
        <v>1282</v>
      </c>
      <c r="C342" s="55"/>
      <c r="D342" s="454"/>
      <c r="E342" s="165"/>
      <c r="F342" s="26">
        <f>SUM(F343:F345)</f>
        <v>21000</v>
      </c>
      <c r="G342" s="615"/>
      <c r="H342" s="615"/>
      <c r="I342" s="615"/>
    </row>
    <row r="343" spans="1:9" ht="22.5" customHeight="1" x14ac:dyDescent="0.2">
      <c r="A343" s="326" t="s">
        <v>1291</v>
      </c>
      <c r="B343" s="300" t="s">
        <v>1285</v>
      </c>
      <c r="C343" s="55" t="s">
        <v>39</v>
      </c>
      <c r="D343" s="70">
        <v>15</v>
      </c>
      <c r="E343" s="331" t="s">
        <v>236</v>
      </c>
      <c r="F343" s="15">
        <v>10800</v>
      </c>
      <c r="G343" s="615"/>
      <c r="H343" s="615"/>
      <c r="I343" s="615"/>
    </row>
    <row r="344" spans="1:9" ht="28.5" customHeight="1" x14ac:dyDescent="0.2">
      <c r="A344" s="326" t="s">
        <v>1292</v>
      </c>
      <c r="B344" s="300" t="s">
        <v>1284</v>
      </c>
      <c r="C344" s="55" t="s">
        <v>39</v>
      </c>
      <c r="D344" s="70">
        <v>120</v>
      </c>
      <c r="E344" s="331" t="s">
        <v>1279</v>
      </c>
      <c r="F344" s="15">
        <v>5400</v>
      </c>
      <c r="G344" s="615"/>
      <c r="H344" s="615"/>
      <c r="I344" s="615"/>
    </row>
    <row r="345" spans="1:9" ht="27" customHeight="1" x14ac:dyDescent="0.2">
      <c r="A345" s="326" t="s">
        <v>1293</v>
      </c>
      <c r="B345" s="300" t="s">
        <v>1278</v>
      </c>
      <c r="C345" s="55" t="s">
        <v>39</v>
      </c>
      <c r="D345" s="70">
        <v>8</v>
      </c>
      <c r="E345" s="331" t="s">
        <v>236</v>
      </c>
      <c r="F345" s="15">
        <v>4800</v>
      </c>
      <c r="G345" s="615"/>
      <c r="H345" s="615"/>
      <c r="I345" s="615"/>
    </row>
    <row r="346" spans="1:9" ht="18.75" customHeight="1" x14ac:dyDescent="0.2">
      <c r="A346" s="118">
        <v>16</v>
      </c>
      <c r="B346" s="461" t="s">
        <v>1286</v>
      </c>
      <c r="C346" s="462"/>
      <c r="D346" s="454"/>
      <c r="E346" s="463"/>
      <c r="F346" s="26">
        <f>+F347</f>
        <v>8000</v>
      </c>
      <c r="G346" s="615"/>
      <c r="H346" s="615"/>
      <c r="I346" s="615"/>
    </row>
    <row r="347" spans="1:9" ht="18.75" customHeight="1" x14ac:dyDescent="0.2">
      <c r="A347" s="364">
        <v>16.100000000000001</v>
      </c>
      <c r="B347" s="446" t="s">
        <v>1294</v>
      </c>
      <c r="C347" s="55" t="s">
        <v>39</v>
      </c>
      <c r="D347" s="70">
        <v>40</v>
      </c>
      <c r="E347" s="331" t="s">
        <v>1280</v>
      </c>
      <c r="F347" s="15">
        <v>8000</v>
      </c>
      <c r="G347" s="615"/>
      <c r="H347" s="615"/>
      <c r="I347" s="615"/>
    </row>
    <row r="348" spans="1:9" ht="27" customHeight="1" x14ac:dyDescent="0.2">
      <c r="A348" s="118">
        <v>17</v>
      </c>
      <c r="B348" s="460" t="s">
        <v>1305</v>
      </c>
      <c r="C348" s="55"/>
      <c r="D348" s="454"/>
      <c r="E348" s="331"/>
      <c r="F348" s="26">
        <f>SUM(F349:F350)</f>
        <v>7131</v>
      </c>
      <c r="G348" s="615"/>
      <c r="H348" s="615"/>
      <c r="I348" s="615"/>
    </row>
    <row r="349" spans="1:9" ht="26.25" customHeight="1" x14ac:dyDescent="0.2">
      <c r="A349" s="330">
        <v>17.100000000000001</v>
      </c>
      <c r="B349" s="328" t="s">
        <v>1295</v>
      </c>
      <c r="C349" s="761" t="s">
        <v>39</v>
      </c>
      <c r="D349" s="58">
        <v>5</v>
      </c>
      <c r="E349" s="187" t="s">
        <v>1281</v>
      </c>
      <c r="F349" s="316">
        <v>5131</v>
      </c>
      <c r="G349" s="615"/>
      <c r="H349" s="615"/>
      <c r="I349" s="615"/>
    </row>
    <row r="350" spans="1:9" ht="23.25" customHeight="1" x14ac:dyDescent="0.2">
      <c r="A350" s="330">
        <v>17.2</v>
      </c>
      <c r="B350" s="436" t="s">
        <v>1287</v>
      </c>
      <c r="C350" s="761" t="s">
        <v>39</v>
      </c>
      <c r="D350" s="58">
        <v>1</v>
      </c>
      <c r="E350" s="187" t="s">
        <v>248</v>
      </c>
      <c r="F350" s="316">
        <v>2000</v>
      </c>
      <c r="G350" s="615"/>
      <c r="H350" s="615"/>
      <c r="I350" s="615"/>
    </row>
    <row r="351" spans="1:9" ht="20.25" customHeight="1" x14ac:dyDescent="0.2">
      <c r="A351" s="352">
        <v>18</v>
      </c>
      <c r="B351" s="218" t="s">
        <v>1306</v>
      </c>
      <c r="C351" s="396" t="s">
        <v>39</v>
      </c>
      <c r="D351" s="218"/>
      <c r="E351" s="427" t="s">
        <v>1121</v>
      </c>
      <c r="F351" s="213">
        <v>503716</v>
      </c>
      <c r="G351" s="615"/>
      <c r="H351" s="615"/>
      <c r="I351" s="615"/>
    </row>
  </sheetData>
  <mergeCells count="115">
    <mergeCell ref="A108:A109"/>
    <mergeCell ref="A111:A113"/>
    <mergeCell ref="B111:B113"/>
    <mergeCell ref="A116:A118"/>
    <mergeCell ref="B116:B118"/>
    <mergeCell ref="A78:A79"/>
    <mergeCell ref="A80:A81"/>
    <mergeCell ref="A82:A83"/>
    <mergeCell ref="A85:A86"/>
    <mergeCell ref="A87:A93"/>
    <mergeCell ref="B63:B65"/>
    <mergeCell ref="C63:C65"/>
    <mergeCell ref="B68:B69"/>
    <mergeCell ref="C68:C69"/>
    <mergeCell ref="B56:B57"/>
    <mergeCell ref="C56:C57"/>
    <mergeCell ref="B58:B61"/>
    <mergeCell ref="C58:C61"/>
    <mergeCell ref="A105:A106"/>
    <mergeCell ref="C85:C86"/>
    <mergeCell ref="B87:B93"/>
    <mergeCell ref="C87:C93"/>
    <mergeCell ref="B80:B81"/>
    <mergeCell ref="C80:C81"/>
    <mergeCell ref="B82:B83"/>
    <mergeCell ref="C82:C83"/>
    <mergeCell ref="B71:B76"/>
    <mergeCell ref="B78:B79"/>
    <mergeCell ref="C78:C79"/>
    <mergeCell ref="A26:A27"/>
    <mergeCell ref="B26:B27"/>
    <mergeCell ref="A24:B24"/>
    <mergeCell ref="B47:B53"/>
    <mergeCell ref="C47:C53"/>
    <mergeCell ref="A47:A53"/>
    <mergeCell ref="A7:B7"/>
    <mergeCell ref="A2:B2"/>
    <mergeCell ref="A3:F3"/>
    <mergeCell ref="A4:F4"/>
    <mergeCell ref="A5:A6"/>
    <mergeCell ref="B5:B6"/>
    <mergeCell ref="C5:C6"/>
    <mergeCell ref="D5:F5"/>
    <mergeCell ref="A54:A55"/>
    <mergeCell ref="B54:B55"/>
    <mergeCell ref="C54:C55"/>
    <mergeCell ref="A192:A193"/>
    <mergeCell ref="B192:B193"/>
    <mergeCell ref="C192:C193"/>
    <mergeCell ref="A66:A67"/>
    <mergeCell ref="B66:B67"/>
    <mergeCell ref="C66:C67"/>
    <mergeCell ref="A183:A186"/>
    <mergeCell ref="B190:B191"/>
    <mergeCell ref="C190:C191"/>
    <mergeCell ref="C115:C120"/>
    <mergeCell ref="C165:C167"/>
    <mergeCell ref="C162:C163"/>
    <mergeCell ref="C170:C173"/>
    <mergeCell ref="C158:C159"/>
    <mergeCell ref="C149:C155"/>
    <mergeCell ref="C144:C147"/>
    <mergeCell ref="C140:C141"/>
    <mergeCell ref="C130:C133"/>
    <mergeCell ref="A56:A57"/>
    <mergeCell ref="A58:A61"/>
    <mergeCell ref="A63:A65"/>
    <mergeCell ref="A209:A210"/>
    <mergeCell ref="B209:B210"/>
    <mergeCell ref="C209:C210"/>
    <mergeCell ref="A194:A196"/>
    <mergeCell ref="B194:B196"/>
    <mergeCell ref="C194:C196"/>
    <mergeCell ref="A68:A69"/>
    <mergeCell ref="A216:A219"/>
    <mergeCell ref="B216:B219"/>
    <mergeCell ref="A200:A203"/>
    <mergeCell ref="B200:B203"/>
    <mergeCell ref="C200:C203"/>
    <mergeCell ref="A205:A208"/>
    <mergeCell ref="B205:B208"/>
    <mergeCell ref="C205:C208"/>
    <mergeCell ref="B183:B186"/>
    <mergeCell ref="C183:C186"/>
    <mergeCell ref="A190:A191"/>
    <mergeCell ref="C105:C106"/>
    <mergeCell ref="C108:C109"/>
    <mergeCell ref="C111:C113"/>
    <mergeCell ref="A71:A76"/>
    <mergeCell ref="C72:C76"/>
    <mergeCell ref="B85:B86"/>
    <mergeCell ref="B261:B262"/>
    <mergeCell ref="C127:C128"/>
    <mergeCell ref="B178:C178"/>
    <mergeCell ref="A220:A222"/>
    <mergeCell ref="B220:B222"/>
    <mergeCell ref="C220:C222"/>
    <mergeCell ref="A273:B273"/>
    <mergeCell ref="A242:A247"/>
    <mergeCell ref="B242:B247"/>
    <mergeCell ref="C242:C247"/>
    <mergeCell ref="A249:A250"/>
    <mergeCell ref="B249:B250"/>
    <mergeCell ref="C249:C250"/>
    <mergeCell ref="A255:A256"/>
    <mergeCell ref="B255:B256"/>
    <mergeCell ref="A261:A262"/>
    <mergeCell ref="A226:A228"/>
    <mergeCell ref="B226:B228"/>
    <mergeCell ref="C226:C228"/>
    <mergeCell ref="A231:A233"/>
    <mergeCell ref="B231:B233"/>
    <mergeCell ref="C231:C233"/>
    <mergeCell ref="A238:A239"/>
    <mergeCell ref="B238:B239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rowBreaks count="2" manualBreakCount="2">
    <brk id="73" max="16383" man="1"/>
    <brk id="198" max="16383" man="1"/>
  </rowBreaks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H117"/>
  <sheetViews>
    <sheetView zoomScaleNormal="100" zoomScaleSheetLayoutView="100" workbookViewId="0">
      <selection activeCell="G4" sqref="G4:H109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8" ht="18" customHeight="1" x14ac:dyDescent="0.2">
      <c r="A2" s="1170" t="s">
        <v>23</v>
      </c>
      <c r="B2" s="1171"/>
      <c r="C2" s="1"/>
      <c r="D2" s="2"/>
      <c r="E2" s="153"/>
      <c r="F2" s="3"/>
    </row>
    <row r="3" spans="1:8" ht="25.5" customHeight="1" x14ac:dyDescent="0.2">
      <c r="A3" s="1172" t="s">
        <v>6</v>
      </c>
      <c r="B3" s="1173"/>
      <c r="C3" s="1173"/>
      <c r="D3" s="1173"/>
      <c r="E3" s="1173"/>
      <c r="F3" s="1174"/>
    </row>
    <row r="4" spans="1:8" ht="22.5" customHeight="1" x14ac:dyDescent="0.2">
      <c r="A4" s="1175" t="s">
        <v>5</v>
      </c>
      <c r="B4" s="1176"/>
      <c r="C4" s="1176"/>
      <c r="D4" s="1176"/>
      <c r="E4" s="1176"/>
      <c r="F4" s="1177"/>
      <c r="G4" s="615"/>
      <c r="H4" s="615"/>
    </row>
    <row r="5" spans="1:8" ht="18" customHeight="1" x14ac:dyDescent="0.2">
      <c r="A5" s="1194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</row>
    <row r="6" spans="1:8" ht="18" customHeight="1" x14ac:dyDescent="0.2">
      <c r="A6" s="1195"/>
      <c r="B6" s="1178"/>
      <c r="C6" s="1178"/>
      <c r="D6" s="5" t="s">
        <v>4</v>
      </c>
      <c r="E6" s="5" t="s">
        <v>3</v>
      </c>
      <c r="F6" s="1163" t="s">
        <v>2352</v>
      </c>
      <c r="G6" s="615"/>
      <c r="H6" s="615"/>
    </row>
    <row r="7" spans="1:8" ht="22.5" customHeight="1" x14ac:dyDescent="0.2">
      <c r="A7" s="1286" t="s">
        <v>466</v>
      </c>
      <c r="B7" s="1218"/>
      <c r="C7" s="86"/>
      <c r="D7" s="86"/>
      <c r="E7" s="154"/>
      <c r="F7" s="74">
        <f>+F8+F15+F31+F43+F48+F49</f>
        <v>782691</v>
      </c>
      <c r="G7" s="615"/>
      <c r="H7" s="615"/>
    </row>
    <row r="8" spans="1:8" ht="18.75" customHeight="1" x14ac:dyDescent="0.2">
      <c r="A8" s="347">
        <v>1</v>
      </c>
      <c r="B8" s="348" t="s">
        <v>1162</v>
      </c>
      <c r="C8" s="349"/>
      <c r="D8" s="350"/>
      <c r="E8" s="350"/>
      <c r="F8" s="351">
        <f>SUM(F9:F14)</f>
        <v>45618</v>
      </c>
      <c r="G8" s="435"/>
      <c r="H8" s="435"/>
    </row>
    <row r="9" spans="1:8" ht="18.75" customHeight="1" x14ac:dyDescent="0.2">
      <c r="A9" s="345" t="s">
        <v>1129</v>
      </c>
      <c r="B9" s="332" t="s">
        <v>1122</v>
      </c>
      <c r="C9" s="336" t="s">
        <v>47</v>
      </c>
      <c r="D9" s="339">
        <v>12</v>
      </c>
      <c r="E9" s="336" t="s">
        <v>247</v>
      </c>
      <c r="F9" s="340">
        <v>1500</v>
      </c>
      <c r="G9" s="435"/>
      <c r="H9" s="615"/>
    </row>
    <row r="10" spans="1:8" ht="27" customHeight="1" x14ac:dyDescent="0.2">
      <c r="A10" s="346" t="s">
        <v>1130</v>
      </c>
      <c r="B10" s="334" t="s">
        <v>1123</v>
      </c>
      <c r="C10" s="343" t="s">
        <v>39</v>
      </c>
      <c r="D10" s="339">
        <v>12</v>
      </c>
      <c r="E10" s="336" t="s">
        <v>247</v>
      </c>
      <c r="F10" s="341">
        <v>1500</v>
      </c>
      <c r="G10" s="435"/>
      <c r="H10" s="615"/>
    </row>
    <row r="11" spans="1:8" ht="29.25" customHeight="1" x14ac:dyDescent="0.2">
      <c r="A11" s="345" t="s">
        <v>1131</v>
      </c>
      <c r="B11" s="332" t="s">
        <v>1124</v>
      </c>
      <c r="C11" s="343" t="s">
        <v>39</v>
      </c>
      <c r="D11" s="339">
        <v>5</v>
      </c>
      <c r="E11" s="336" t="s">
        <v>468</v>
      </c>
      <c r="F11" s="340">
        <v>1838</v>
      </c>
      <c r="G11" s="435"/>
      <c r="H11" s="615"/>
    </row>
    <row r="12" spans="1:8" ht="39" customHeight="1" x14ac:dyDescent="0.2">
      <c r="A12" s="346" t="s">
        <v>1132</v>
      </c>
      <c r="B12" s="334" t="s">
        <v>1125</v>
      </c>
      <c r="C12" s="343" t="s">
        <v>39</v>
      </c>
      <c r="D12" s="339">
        <v>120</v>
      </c>
      <c r="E12" s="336" t="s">
        <v>247</v>
      </c>
      <c r="F12" s="340">
        <v>35580</v>
      </c>
      <c r="G12" s="435"/>
      <c r="H12" s="615"/>
    </row>
    <row r="13" spans="1:8" ht="18.75" customHeight="1" x14ac:dyDescent="0.2">
      <c r="A13" s="345" t="s">
        <v>1133</v>
      </c>
      <c r="B13" s="332" t="s">
        <v>1126</v>
      </c>
      <c r="C13" s="336" t="s">
        <v>47</v>
      </c>
      <c r="D13" s="339">
        <v>1</v>
      </c>
      <c r="E13" s="336" t="s">
        <v>248</v>
      </c>
      <c r="F13" s="340">
        <v>200</v>
      </c>
      <c r="G13" s="435"/>
      <c r="H13" s="615"/>
    </row>
    <row r="14" spans="1:8" ht="18.75" customHeight="1" x14ac:dyDescent="0.2">
      <c r="A14" s="346" t="s">
        <v>1134</v>
      </c>
      <c r="B14" s="332" t="s">
        <v>1127</v>
      </c>
      <c r="C14" s="336" t="s">
        <v>47</v>
      </c>
      <c r="D14" s="339">
        <v>1</v>
      </c>
      <c r="E14" s="336" t="s">
        <v>1128</v>
      </c>
      <c r="F14" s="342">
        <v>5000</v>
      </c>
      <c r="G14" s="435"/>
      <c r="H14" s="615"/>
    </row>
    <row r="15" spans="1:8" ht="18.75" customHeight="1" x14ac:dyDescent="0.2">
      <c r="A15" s="63">
        <v>2</v>
      </c>
      <c r="B15" s="216" t="s">
        <v>1161</v>
      </c>
      <c r="C15" s="175"/>
      <c r="D15" s="69"/>
      <c r="E15" s="175"/>
      <c r="F15" s="222">
        <f>SUM(F16:F30)</f>
        <v>42064</v>
      </c>
      <c r="G15" s="435"/>
      <c r="H15" s="615"/>
    </row>
    <row r="16" spans="1:8" ht="27" customHeight="1" x14ac:dyDescent="0.2">
      <c r="A16" s="346" t="s">
        <v>989</v>
      </c>
      <c r="B16" s="332" t="s">
        <v>1082</v>
      </c>
      <c r="C16" s="335" t="s">
        <v>39</v>
      </c>
      <c r="D16" s="339">
        <v>1</v>
      </c>
      <c r="E16" s="336" t="s">
        <v>468</v>
      </c>
      <c r="F16" s="340">
        <v>2000</v>
      </c>
      <c r="G16" s="615"/>
      <c r="H16" s="615"/>
    </row>
    <row r="17" spans="1:8" ht="25.7" customHeight="1" x14ac:dyDescent="0.2">
      <c r="A17" s="345" t="s">
        <v>991</v>
      </c>
      <c r="B17" s="332" t="s">
        <v>467</v>
      </c>
      <c r="C17" s="335" t="s">
        <v>39</v>
      </c>
      <c r="D17" s="339">
        <v>16</v>
      </c>
      <c r="E17" s="336" t="s">
        <v>468</v>
      </c>
      <c r="F17" s="340">
        <v>500</v>
      </c>
      <c r="G17" s="615"/>
      <c r="H17" s="615"/>
    </row>
    <row r="18" spans="1:8" ht="21" customHeight="1" x14ac:dyDescent="0.2">
      <c r="A18" s="346" t="s">
        <v>1135</v>
      </c>
      <c r="B18" s="332" t="s">
        <v>1083</v>
      </c>
      <c r="C18" s="335" t="s">
        <v>39</v>
      </c>
      <c r="D18" s="339">
        <v>6</v>
      </c>
      <c r="E18" s="336" t="s">
        <v>247</v>
      </c>
      <c r="F18" s="340">
        <v>500</v>
      </c>
      <c r="G18" s="615"/>
      <c r="H18" s="615"/>
    </row>
    <row r="19" spans="1:8" ht="25.7" customHeight="1" x14ac:dyDescent="0.2">
      <c r="A19" s="345" t="s">
        <v>1136</v>
      </c>
      <c r="B19" s="332" t="s">
        <v>1084</v>
      </c>
      <c r="C19" s="335" t="s">
        <v>39</v>
      </c>
      <c r="D19" s="339">
        <v>12</v>
      </c>
      <c r="E19" s="336" t="s">
        <v>1094</v>
      </c>
      <c r="F19" s="340">
        <v>300</v>
      </c>
      <c r="G19" s="615"/>
      <c r="H19" s="615"/>
    </row>
    <row r="20" spans="1:8" ht="22.5" customHeight="1" x14ac:dyDescent="0.2">
      <c r="A20" s="346" t="s">
        <v>1137</v>
      </c>
      <c r="B20" s="332" t="s">
        <v>1085</v>
      </c>
      <c r="C20" s="335" t="s">
        <v>39</v>
      </c>
      <c r="D20" s="339">
        <v>60</v>
      </c>
      <c r="E20" s="336" t="s">
        <v>1095</v>
      </c>
      <c r="F20" s="340">
        <v>2500</v>
      </c>
      <c r="G20" s="615"/>
      <c r="H20" s="615"/>
    </row>
    <row r="21" spans="1:8" ht="25.7" customHeight="1" x14ac:dyDescent="0.2">
      <c r="A21" s="345" t="s">
        <v>1138</v>
      </c>
      <c r="B21" s="332" t="s">
        <v>1308</v>
      </c>
      <c r="C21" s="335" t="s">
        <v>39</v>
      </c>
      <c r="D21" s="339">
        <v>8</v>
      </c>
      <c r="E21" s="336" t="s">
        <v>247</v>
      </c>
      <c r="F21" s="340">
        <v>2664</v>
      </c>
      <c r="G21" s="615"/>
      <c r="H21" s="615"/>
    </row>
    <row r="22" spans="1:8" ht="39.75" customHeight="1" x14ac:dyDescent="0.2">
      <c r="A22" s="346" t="s">
        <v>1139</v>
      </c>
      <c r="B22" s="332" t="s">
        <v>1086</v>
      </c>
      <c r="C22" s="335" t="s">
        <v>39</v>
      </c>
      <c r="D22" s="339">
        <v>8</v>
      </c>
      <c r="E22" s="336" t="s">
        <v>247</v>
      </c>
      <c r="F22" s="340">
        <v>3500</v>
      </c>
      <c r="G22" s="615"/>
      <c r="H22" s="615"/>
    </row>
    <row r="23" spans="1:8" ht="39.75" customHeight="1" x14ac:dyDescent="0.2">
      <c r="A23" s="345" t="s">
        <v>1140</v>
      </c>
      <c r="B23" s="332" t="s">
        <v>1087</v>
      </c>
      <c r="C23" s="335" t="s">
        <v>39</v>
      </c>
      <c r="D23" s="339">
        <v>4</v>
      </c>
      <c r="E23" s="336" t="s">
        <v>95</v>
      </c>
      <c r="F23" s="340">
        <v>4000</v>
      </c>
      <c r="G23" s="615"/>
      <c r="H23" s="615"/>
    </row>
    <row r="24" spans="1:8" ht="25.7" customHeight="1" x14ac:dyDescent="0.2">
      <c r="A24" s="346" t="s">
        <v>1141</v>
      </c>
      <c r="B24" s="332" t="s">
        <v>1088</v>
      </c>
      <c r="C24" s="335" t="s">
        <v>39</v>
      </c>
      <c r="D24" s="339">
        <v>1</v>
      </c>
      <c r="E24" s="336" t="s">
        <v>236</v>
      </c>
      <c r="F24" s="340">
        <v>100</v>
      </c>
      <c r="G24" s="615"/>
      <c r="H24" s="615"/>
    </row>
    <row r="25" spans="1:8" ht="25.7" customHeight="1" x14ac:dyDescent="0.2">
      <c r="A25" s="345" t="s">
        <v>1142</v>
      </c>
      <c r="B25" s="332" t="s">
        <v>469</v>
      </c>
      <c r="C25" s="335" t="s">
        <v>39</v>
      </c>
      <c r="D25" s="339">
        <v>520</v>
      </c>
      <c r="E25" s="336" t="s">
        <v>1096</v>
      </c>
      <c r="F25" s="340">
        <v>4000</v>
      </c>
      <c r="G25" s="615"/>
      <c r="H25" s="615"/>
    </row>
    <row r="26" spans="1:8" ht="25.7" customHeight="1" x14ac:dyDescent="0.2">
      <c r="A26" s="346" t="s">
        <v>1143</v>
      </c>
      <c r="B26" s="332" t="s">
        <v>1089</v>
      </c>
      <c r="C26" s="335" t="s">
        <v>39</v>
      </c>
      <c r="D26" s="339">
        <v>2</v>
      </c>
      <c r="E26" s="336" t="s">
        <v>284</v>
      </c>
      <c r="F26" s="340">
        <v>500</v>
      </c>
      <c r="G26" s="615"/>
      <c r="H26" s="615"/>
    </row>
    <row r="27" spans="1:8" ht="25.7" customHeight="1" x14ac:dyDescent="0.2">
      <c r="A27" s="345" t="s">
        <v>1144</v>
      </c>
      <c r="B27" s="332" t="s">
        <v>1090</v>
      </c>
      <c r="C27" s="335" t="s">
        <v>39</v>
      </c>
      <c r="D27" s="339">
        <v>4</v>
      </c>
      <c r="E27" s="336" t="s">
        <v>247</v>
      </c>
      <c r="F27" s="340">
        <v>1500</v>
      </c>
      <c r="G27" s="615"/>
      <c r="H27" s="615"/>
    </row>
    <row r="28" spans="1:8" ht="39" customHeight="1" x14ac:dyDescent="0.2">
      <c r="A28" s="346" t="s">
        <v>1145</v>
      </c>
      <c r="B28" s="332" t="s">
        <v>1091</v>
      </c>
      <c r="C28" s="335" t="s">
        <v>39</v>
      </c>
      <c r="D28" s="339">
        <v>6</v>
      </c>
      <c r="E28" s="336" t="s">
        <v>236</v>
      </c>
      <c r="F28" s="340">
        <v>14000</v>
      </c>
      <c r="G28" s="615"/>
      <c r="H28" s="615"/>
    </row>
    <row r="29" spans="1:8" ht="29.25" customHeight="1" x14ac:dyDescent="0.2">
      <c r="A29" s="345" t="s">
        <v>1146</v>
      </c>
      <c r="B29" s="332" t="s">
        <v>1092</v>
      </c>
      <c r="C29" s="335" t="s">
        <v>39</v>
      </c>
      <c r="D29" s="339">
        <v>280</v>
      </c>
      <c r="E29" s="336" t="s">
        <v>1097</v>
      </c>
      <c r="F29" s="340">
        <v>3000</v>
      </c>
      <c r="G29" s="615"/>
      <c r="H29" s="615"/>
    </row>
    <row r="30" spans="1:8" ht="39" customHeight="1" x14ac:dyDescent="0.2">
      <c r="A30" s="346" t="s">
        <v>1147</v>
      </c>
      <c r="B30" s="332" t="s">
        <v>1093</v>
      </c>
      <c r="C30" s="335" t="s">
        <v>39</v>
      </c>
      <c r="D30" s="339">
        <v>4</v>
      </c>
      <c r="E30" s="336" t="s">
        <v>247</v>
      </c>
      <c r="F30" s="340">
        <v>3000</v>
      </c>
      <c r="G30" s="615"/>
      <c r="H30" s="615"/>
    </row>
    <row r="31" spans="1:8" ht="19.5" customHeight="1" x14ac:dyDescent="0.2">
      <c r="A31" s="352">
        <v>3</v>
      </c>
      <c r="B31" s="348" t="s">
        <v>1158</v>
      </c>
      <c r="C31" s="353"/>
      <c r="D31" s="354"/>
      <c r="E31" s="228"/>
      <c r="F31" s="202">
        <f>SUM(F32:F42)</f>
        <v>19066</v>
      </c>
      <c r="G31" s="615"/>
      <c r="H31" s="615"/>
    </row>
    <row r="32" spans="1:8" ht="25.5" customHeight="1" x14ac:dyDescent="0.2">
      <c r="A32" s="346" t="s">
        <v>1149</v>
      </c>
      <c r="B32" s="334" t="s">
        <v>1098</v>
      </c>
      <c r="C32" s="335" t="s">
        <v>39</v>
      </c>
      <c r="D32" s="339">
        <v>1</v>
      </c>
      <c r="E32" s="335" t="s">
        <v>1108</v>
      </c>
      <c r="F32" s="340">
        <v>1200</v>
      </c>
      <c r="G32" s="615"/>
      <c r="H32" s="615"/>
    </row>
    <row r="33" spans="1:8" ht="25.5" customHeight="1" x14ac:dyDescent="0.2">
      <c r="A33" s="345" t="s">
        <v>995</v>
      </c>
      <c r="B33" s="332" t="s">
        <v>1099</v>
      </c>
      <c r="C33" s="335" t="s">
        <v>39</v>
      </c>
      <c r="D33" s="339">
        <v>6</v>
      </c>
      <c r="E33" s="336" t="s">
        <v>1109</v>
      </c>
      <c r="F33" s="340">
        <v>1200</v>
      </c>
      <c r="G33" s="615"/>
      <c r="H33" s="615"/>
    </row>
    <row r="34" spans="1:8" ht="25.5" customHeight="1" x14ac:dyDescent="0.2">
      <c r="A34" s="346" t="s">
        <v>997</v>
      </c>
      <c r="B34" s="332" t="s">
        <v>1100</v>
      </c>
      <c r="C34" s="335" t="s">
        <v>39</v>
      </c>
      <c r="D34" s="339">
        <v>60</v>
      </c>
      <c r="E34" s="336" t="s">
        <v>436</v>
      </c>
      <c r="F34" s="340">
        <v>2000</v>
      </c>
      <c r="G34" s="615"/>
      <c r="H34" s="615"/>
    </row>
    <row r="35" spans="1:8" ht="27" customHeight="1" x14ac:dyDescent="0.2">
      <c r="A35" s="345" t="s">
        <v>999</v>
      </c>
      <c r="B35" s="334" t="s">
        <v>1101</v>
      </c>
      <c r="C35" s="335" t="s">
        <v>39</v>
      </c>
      <c r="D35" s="339">
        <v>4</v>
      </c>
      <c r="E35" s="336" t="s">
        <v>45</v>
      </c>
      <c r="F35" s="340">
        <v>4000</v>
      </c>
      <c r="G35" s="615"/>
      <c r="H35" s="615"/>
    </row>
    <row r="36" spans="1:8" ht="28.5" customHeight="1" x14ac:dyDescent="0.2">
      <c r="A36" s="346" t="s">
        <v>1150</v>
      </c>
      <c r="B36" s="334" t="s">
        <v>1102</v>
      </c>
      <c r="C36" s="335" t="s">
        <v>39</v>
      </c>
      <c r="D36" s="339">
        <v>300</v>
      </c>
      <c r="E36" s="335" t="s">
        <v>1110</v>
      </c>
      <c r="F36" s="340">
        <v>1500</v>
      </c>
      <c r="G36" s="615"/>
      <c r="H36" s="615"/>
    </row>
    <row r="37" spans="1:8" ht="27" customHeight="1" x14ac:dyDescent="0.2">
      <c r="A37" s="345" t="s">
        <v>1151</v>
      </c>
      <c r="B37" s="334" t="s">
        <v>1103</v>
      </c>
      <c r="C37" s="335" t="s">
        <v>39</v>
      </c>
      <c r="D37" s="339">
        <v>1</v>
      </c>
      <c r="E37" s="336" t="s">
        <v>368</v>
      </c>
      <c r="F37" s="340">
        <v>1000</v>
      </c>
      <c r="G37" s="615"/>
      <c r="H37" s="615"/>
    </row>
    <row r="38" spans="1:8" ht="27.75" customHeight="1" x14ac:dyDescent="0.2">
      <c r="A38" s="346" t="s">
        <v>1152</v>
      </c>
      <c r="B38" s="334" t="s">
        <v>1104</v>
      </c>
      <c r="C38" s="335" t="s">
        <v>39</v>
      </c>
      <c r="D38" s="339">
        <v>2</v>
      </c>
      <c r="E38" s="336" t="s">
        <v>247</v>
      </c>
      <c r="F38" s="340">
        <v>1166</v>
      </c>
      <c r="G38" s="615"/>
      <c r="H38" s="615"/>
    </row>
    <row r="39" spans="1:8" ht="29.25" customHeight="1" x14ac:dyDescent="0.2">
      <c r="A39" s="345" t="s">
        <v>1153</v>
      </c>
      <c r="B39" s="332" t="s">
        <v>1105</v>
      </c>
      <c r="C39" s="335" t="s">
        <v>39</v>
      </c>
      <c r="D39" s="339">
        <v>2</v>
      </c>
      <c r="E39" s="335" t="s">
        <v>1111</v>
      </c>
      <c r="F39" s="340">
        <v>2000</v>
      </c>
      <c r="G39" s="615"/>
      <c r="H39" s="615"/>
    </row>
    <row r="40" spans="1:8" ht="26.25" customHeight="1" x14ac:dyDescent="0.2">
      <c r="A40" s="346" t="s">
        <v>1154</v>
      </c>
      <c r="B40" s="334" t="s">
        <v>1106</v>
      </c>
      <c r="C40" s="335" t="s">
        <v>39</v>
      </c>
      <c r="D40" s="339">
        <v>60</v>
      </c>
      <c r="E40" s="336" t="s">
        <v>1112</v>
      </c>
      <c r="F40" s="340">
        <v>2500</v>
      </c>
      <c r="G40" s="615"/>
      <c r="H40" s="615"/>
    </row>
    <row r="41" spans="1:8" ht="27" customHeight="1" x14ac:dyDescent="0.2">
      <c r="A41" s="345" t="s">
        <v>1155</v>
      </c>
      <c r="B41" s="334" t="s">
        <v>1148</v>
      </c>
      <c r="C41" s="335" t="s">
        <v>39</v>
      </c>
      <c r="D41" s="339">
        <v>4</v>
      </c>
      <c r="E41" s="336" t="s">
        <v>247</v>
      </c>
      <c r="F41" s="340">
        <v>1500</v>
      </c>
      <c r="G41" s="615"/>
      <c r="H41" s="615"/>
    </row>
    <row r="42" spans="1:8" ht="18.75" customHeight="1" x14ac:dyDescent="0.2">
      <c r="A42" s="346" t="s">
        <v>1156</v>
      </c>
      <c r="B42" s="332" t="s">
        <v>1107</v>
      </c>
      <c r="C42" s="335" t="s">
        <v>39</v>
      </c>
      <c r="D42" s="339">
        <v>2</v>
      </c>
      <c r="E42" s="336" t="s">
        <v>1113</v>
      </c>
      <c r="F42" s="340">
        <v>1000</v>
      </c>
      <c r="G42" s="615"/>
      <c r="H42" s="615"/>
    </row>
    <row r="43" spans="1:8" ht="21" customHeight="1" x14ac:dyDescent="0.2">
      <c r="A43" s="352">
        <v>4</v>
      </c>
      <c r="B43" s="353" t="s">
        <v>1159</v>
      </c>
      <c r="C43" s="247"/>
      <c r="D43" s="248"/>
      <c r="E43" s="249"/>
      <c r="F43" s="213">
        <f>SUM(F44:F47)</f>
        <v>14500</v>
      </c>
      <c r="G43" s="615"/>
      <c r="H43" s="615"/>
    </row>
    <row r="44" spans="1:8" ht="39" customHeight="1" x14ac:dyDescent="0.2">
      <c r="A44" s="345" t="s">
        <v>636</v>
      </c>
      <c r="B44" s="334" t="s">
        <v>1114</v>
      </c>
      <c r="C44" s="335" t="s">
        <v>39</v>
      </c>
      <c r="D44" s="339">
        <v>8</v>
      </c>
      <c r="E44" s="336" t="s">
        <v>95</v>
      </c>
      <c r="F44" s="340">
        <v>7500</v>
      </c>
      <c r="G44" s="615"/>
      <c r="H44" s="615"/>
    </row>
    <row r="45" spans="1:8" ht="39.75" customHeight="1" x14ac:dyDescent="0.2">
      <c r="A45" s="346" t="s">
        <v>843</v>
      </c>
      <c r="B45" s="334" t="s">
        <v>1115</v>
      </c>
      <c r="C45" s="335" t="s">
        <v>39</v>
      </c>
      <c r="D45" s="339">
        <v>4</v>
      </c>
      <c r="E45" s="336" t="s">
        <v>247</v>
      </c>
      <c r="F45" s="340">
        <v>2500</v>
      </c>
      <c r="G45" s="615"/>
      <c r="H45" s="615"/>
    </row>
    <row r="46" spans="1:8" ht="38.25" customHeight="1" x14ac:dyDescent="0.2">
      <c r="A46" s="345" t="s">
        <v>1003</v>
      </c>
      <c r="B46" s="334" t="s">
        <v>1116</v>
      </c>
      <c r="C46" s="335" t="s">
        <v>39</v>
      </c>
      <c r="D46" s="339">
        <v>2</v>
      </c>
      <c r="E46" s="336" t="s">
        <v>247</v>
      </c>
      <c r="F46" s="340">
        <v>2000</v>
      </c>
      <c r="G46" s="615"/>
      <c r="H46" s="615"/>
    </row>
    <row r="47" spans="1:8" ht="40.5" customHeight="1" x14ac:dyDescent="0.2">
      <c r="A47" s="346" t="s">
        <v>1157</v>
      </c>
      <c r="B47" s="334" t="s">
        <v>1117</v>
      </c>
      <c r="C47" s="335" t="s">
        <v>39</v>
      </c>
      <c r="D47" s="339">
        <v>2</v>
      </c>
      <c r="E47" s="336" t="s">
        <v>95</v>
      </c>
      <c r="F47" s="340">
        <v>2500</v>
      </c>
      <c r="G47" s="615"/>
      <c r="H47" s="615"/>
    </row>
    <row r="48" spans="1:8" ht="21.75" customHeight="1" x14ac:dyDescent="0.2">
      <c r="A48" s="355" t="s">
        <v>1019</v>
      </c>
      <c r="B48" s="356" t="s">
        <v>1160</v>
      </c>
      <c r="C48" s="357"/>
      <c r="D48" s="358">
        <v>11</v>
      </c>
      <c r="E48" s="359" t="s">
        <v>1121</v>
      </c>
      <c r="F48" s="360">
        <v>535659</v>
      </c>
      <c r="G48" s="615"/>
      <c r="H48" s="615"/>
    </row>
    <row r="49" spans="1:8" ht="15.75" customHeight="1" x14ac:dyDescent="0.2">
      <c r="A49" s="363" t="s">
        <v>1024</v>
      </c>
      <c r="B49" s="361" t="s">
        <v>1309</v>
      </c>
      <c r="C49" s="362"/>
      <c r="D49" s="358"/>
      <c r="E49" s="359"/>
      <c r="F49" s="360">
        <f>SUM(F50:F52)</f>
        <v>125784</v>
      </c>
      <c r="G49" s="615"/>
      <c r="H49" s="615"/>
    </row>
    <row r="50" spans="1:8" ht="18" customHeight="1" x14ac:dyDescent="0.2">
      <c r="A50" s="344"/>
      <c r="B50" s="334" t="s">
        <v>1118</v>
      </c>
      <c r="C50" s="335" t="s">
        <v>47</v>
      </c>
      <c r="D50" s="339">
        <v>6</v>
      </c>
      <c r="E50" s="338" t="s">
        <v>1121</v>
      </c>
      <c r="F50" s="340">
        <v>111600</v>
      </c>
      <c r="G50" s="615"/>
      <c r="H50" s="615"/>
    </row>
    <row r="51" spans="1:8" ht="18" customHeight="1" x14ac:dyDescent="0.2">
      <c r="A51" s="344"/>
      <c r="B51" s="334" t="s">
        <v>1119</v>
      </c>
      <c r="C51" s="335" t="s">
        <v>47</v>
      </c>
      <c r="D51" s="339">
        <v>6</v>
      </c>
      <c r="E51" s="338" t="s">
        <v>1121</v>
      </c>
      <c r="F51" s="340">
        <v>10584</v>
      </c>
      <c r="G51" s="615"/>
      <c r="H51" s="615"/>
    </row>
    <row r="52" spans="1:8" ht="21" customHeight="1" x14ac:dyDescent="0.2">
      <c r="A52" s="337"/>
      <c r="B52" s="332" t="s">
        <v>1120</v>
      </c>
      <c r="C52" s="335" t="s">
        <v>47</v>
      </c>
      <c r="D52" s="339">
        <v>6</v>
      </c>
      <c r="E52" s="338" t="s">
        <v>1121</v>
      </c>
      <c r="F52" s="340">
        <v>3600</v>
      </c>
      <c r="G52" s="1374"/>
      <c r="H52" s="1369"/>
    </row>
    <row r="53" spans="1:8" ht="23.25" customHeight="1" x14ac:dyDescent="0.2">
      <c r="A53" s="1286" t="s">
        <v>1321</v>
      </c>
      <c r="B53" s="1286"/>
      <c r="C53" s="11"/>
      <c r="D53" s="11"/>
      <c r="E53" s="164"/>
      <c r="F53" s="139">
        <f>+F54</f>
        <v>722193</v>
      </c>
      <c r="G53" s="1374"/>
      <c r="H53" s="1369"/>
    </row>
    <row r="54" spans="1:8" ht="21.75" customHeight="1" x14ac:dyDescent="0.2">
      <c r="A54" s="1283">
        <v>1</v>
      </c>
      <c r="B54" s="1279" t="s">
        <v>1310</v>
      </c>
      <c r="C54" s="1280" t="s">
        <v>1188</v>
      </c>
      <c r="D54" s="11"/>
      <c r="E54" s="164"/>
      <c r="F54" s="213">
        <f>SUM(F55:F64)</f>
        <v>722193</v>
      </c>
      <c r="G54" s="1375"/>
      <c r="H54" s="1369"/>
    </row>
    <row r="55" spans="1:8" ht="38.25" x14ac:dyDescent="0.2">
      <c r="A55" s="1284"/>
      <c r="B55" s="1279"/>
      <c r="C55" s="1281"/>
      <c r="D55" s="58">
        <v>1</v>
      </c>
      <c r="E55" s="394" t="s">
        <v>1311</v>
      </c>
      <c r="F55" s="110">
        <v>151720</v>
      </c>
      <c r="G55" s="1376"/>
      <c r="H55" s="1369"/>
    </row>
    <row r="56" spans="1:8" ht="25.5" x14ac:dyDescent="0.2">
      <c r="A56" s="1284"/>
      <c r="B56" s="1279"/>
      <c r="C56" s="1281"/>
      <c r="D56" s="58">
        <v>7</v>
      </c>
      <c r="E56" s="394" t="s">
        <v>1312</v>
      </c>
      <c r="F56" s="110">
        <v>9379</v>
      </c>
      <c r="G56" s="1376"/>
      <c r="H56" s="1369"/>
    </row>
    <row r="57" spans="1:8" ht="25.5" x14ac:dyDescent="0.2">
      <c r="A57" s="1284"/>
      <c r="B57" s="1279"/>
      <c r="C57" s="1281"/>
      <c r="D57" s="58">
        <v>3</v>
      </c>
      <c r="E57" s="394" t="s">
        <v>1313</v>
      </c>
      <c r="F57" s="110">
        <v>32370</v>
      </c>
      <c r="G57" s="1376"/>
      <c r="H57" s="1369"/>
    </row>
    <row r="58" spans="1:8" ht="25.5" x14ac:dyDescent="0.2">
      <c r="A58" s="1284"/>
      <c r="B58" s="1279"/>
      <c r="C58" s="1281"/>
      <c r="D58" s="58">
        <v>1</v>
      </c>
      <c r="E58" s="394" t="s">
        <v>1314</v>
      </c>
      <c r="F58" s="110">
        <v>106061</v>
      </c>
      <c r="G58" s="1376"/>
      <c r="H58" s="1369"/>
    </row>
    <row r="59" spans="1:8" ht="25.5" x14ac:dyDescent="0.2">
      <c r="A59" s="1284"/>
      <c r="B59" s="1279"/>
      <c r="C59" s="1281"/>
      <c r="D59" s="58">
        <v>79</v>
      </c>
      <c r="E59" s="196" t="s">
        <v>1315</v>
      </c>
      <c r="F59" s="110">
        <v>313145</v>
      </c>
      <c r="G59" s="1376"/>
      <c r="H59" s="1369"/>
    </row>
    <row r="60" spans="1:8" ht="19.5" customHeight="1" x14ac:dyDescent="0.2">
      <c r="A60" s="1284"/>
      <c r="B60" s="1279"/>
      <c r="C60" s="1281"/>
      <c r="D60" s="58">
        <v>1</v>
      </c>
      <c r="E60" s="196" t="s">
        <v>1316</v>
      </c>
      <c r="F60" s="110">
        <v>63018</v>
      </c>
      <c r="G60" s="1376"/>
      <c r="H60" s="1369"/>
    </row>
    <row r="61" spans="1:8" ht="16.5" customHeight="1" x14ac:dyDescent="0.2">
      <c r="A61" s="1284"/>
      <c r="B61" s="1279"/>
      <c r="C61" s="1281"/>
      <c r="D61" s="58">
        <v>1</v>
      </c>
      <c r="E61" s="196" t="s">
        <v>1317</v>
      </c>
      <c r="F61" s="110">
        <v>27500</v>
      </c>
      <c r="G61" s="1376"/>
      <c r="H61" s="1369"/>
    </row>
    <row r="62" spans="1:8" ht="25.5" x14ac:dyDescent="0.2">
      <c r="A62" s="1284"/>
      <c r="B62" s="1279"/>
      <c r="C62" s="1281"/>
      <c r="D62" s="58">
        <v>1</v>
      </c>
      <c r="E62" s="196" t="s">
        <v>1318</v>
      </c>
      <c r="F62" s="110">
        <v>7000</v>
      </c>
      <c r="G62" s="1376"/>
      <c r="H62" s="1369"/>
    </row>
    <row r="63" spans="1:8" ht="25.5" x14ac:dyDescent="0.2">
      <c r="A63" s="1284"/>
      <c r="B63" s="1279"/>
      <c r="C63" s="1281"/>
      <c r="D63" s="58">
        <v>1</v>
      </c>
      <c r="E63" s="196" t="s">
        <v>1319</v>
      </c>
      <c r="F63" s="110">
        <v>7000</v>
      </c>
      <c r="G63" s="1376"/>
      <c r="H63" s="1369"/>
    </row>
    <row r="64" spans="1:8" ht="22.5" customHeight="1" x14ac:dyDescent="0.2">
      <c r="A64" s="1285"/>
      <c r="B64" s="1279"/>
      <c r="C64" s="1282"/>
      <c r="D64" s="58">
        <v>1</v>
      </c>
      <c r="E64" s="196" t="s">
        <v>1320</v>
      </c>
      <c r="F64" s="110">
        <v>5000</v>
      </c>
      <c r="G64" s="1376"/>
      <c r="H64" s="1369"/>
    </row>
    <row r="65" spans="1:8" ht="20.25" customHeight="1" x14ac:dyDescent="0.2">
      <c r="A65" s="1286" t="s">
        <v>835</v>
      </c>
      <c r="B65" s="1286"/>
      <c r="C65" s="559"/>
      <c r="D65" s="58"/>
      <c r="E65" s="196"/>
      <c r="F65" s="110"/>
      <c r="G65" s="1377"/>
      <c r="H65" s="1369"/>
    </row>
    <row r="66" spans="1:8" ht="28.5" customHeight="1" x14ac:dyDescent="0.2">
      <c r="A66" s="561">
        <v>1</v>
      </c>
      <c r="B66" s="57" t="s">
        <v>1648</v>
      </c>
      <c r="C66" s="176" t="s">
        <v>47</v>
      </c>
      <c r="D66" s="58">
        <v>1</v>
      </c>
      <c r="E66" s="57" t="s">
        <v>1647</v>
      </c>
      <c r="F66" s="551">
        <v>1000000</v>
      </c>
      <c r="G66" s="615"/>
      <c r="H66" s="615"/>
    </row>
    <row r="67" spans="1:8" x14ac:dyDescent="0.2">
      <c r="A67" s="4"/>
      <c r="C67" s="4"/>
      <c r="D67" s="72"/>
      <c r="G67" s="615"/>
      <c r="H67" s="615"/>
    </row>
    <row r="68" spans="1:8" x14ac:dyDescent="0.2">
      <c r="A68" s="4"/>
      <c r="C68" s="4"/>
      <c r="D68" s="4"/>
      <c r="G68" s="615"/>
      <c r="H68" s="615"/>
    </row>
    <row r="69" spans="1:8" x14ac:dyDescent="0.2">
      <c r="A69" s="4"/>
      <c r="C69" s="4"/>
      <c r="D69" s="4"/>
      <c r="G69" s="615"/>
      <c r="H69" s="615"/>
    </row>
    <row r="70" spans="1:8" x14ac:dyDescent="0.2">
      <c r="A70" s="4"/>
      <c r="C70" s="4"/>
      <c r="D70" s="4"/>
      <c r="G70" s="615"/>
      <c r="H70" s="615"/>
    </row>
    <row r="71" spans="1:8" x14ac:dyDescent="0.2">
      <c r="A71" s="4"/>
      <c r="C71" s="4"/>
      <c r="D71" s="4"/>
      <c r="G71" s="615"/>
      <c r="H71" s="615"/>
    </row>
    <row r="72" spans="1:8" x14ac:dyDescent="0.2">
      <c r="A72" s="4"/>
      <c r="C72" s="4"/>
      <c r="D72" s="4"/>
      <c r="G72" s="615"/>
      <c r="H72" s="615"/>
    </row>
    <row r="73" spans="1:8" x14ac:dyDescent="0.2">
      <c r="A73" s="4"/>
      <c r="C73" s="4"/>
      <c r="D73" s="4"/>
      <c r="G73" s="615"/>
      <c r="H73" s="615"/>
    </row>
    <row r="74" spans="1:8" x14ac:dyDescent="0.2">
      <c r="A74" s="4"/>
      <c r="C74" s="4"/>
      <c r="D74" s="4"/>
      <c r="G74" s="615"/>
      <c r="H74" s="615"/>
    </row>
    <row r="75" spans="1:8" x14ac:dyDescent="0.2">
      <c r="A75" s="4"/>
      <c r="C75" s="4"/>
      <c r="D75" s="4"/>
      <c r="G75" s="615"/>
      <c r="H75" s="615"/>
    </row>
    <row r="76" spans="1:8" x14ac:dyDescent="0.2">
      <c r="A76" s="4"/>
      <c r="C76" s="4"/>
      <c r="D76" s="4"/>
      <c r="G76" s="615"/>
      <c r="H76" s="615"/>
    </row>
    <row r="77" spans="1:8" x14ac:dyDescent="0.2">
      <c r="A77" s="4"/>
      <c r="C77" s="4"/>
      <c r="D77" s="4"/>
      <c r="G77" s="615"/>
      <c r="H77" s="615"/>
    </row>
    <row r="78" spans="1:8" x14ac:dyDescent="0.2">
      <c r="A78" s="4"/>
      <c r="C78" s="4"/>
      <c r="D78" s="4"/>
      <c r="G78" s="615"/>
      <c r="H78" s="615"/>
    </row>
    <row r="79" spans="1:8" x14ac:dyDescent="0.2">
      <c r="A79" s="4"/>
      <c r="C79" s="4"/>
      <c r="D79" s="4"/>
      <c r="G79" s="615"/>
      <c r="H79" s="615"/>
    </row>
    <row r="80" spans="1:8" x14ac:dyDescent="0.2">
      <c r="A80" s="4"/>
      <c r="C80" s="4"/>
      <c r="D80" s="4"/>
      <c r="G80" s="615"/>
      <c r="H80" s="615"/>
    </row>
    <row r="81" spans="1:8" x14ac:dyDescent="0.2">
      <c r="A81" s="4"/>
      <c r="C81" s="4"/>
      <c r="D81" s="4"/>
      <c r="G81" s="615"/>
      <c r="H81" s="615"/>
    </row>
    <row r="82" spans="1:8" x14ac:dyDescent="0.2">
      <c r="A82" s="4"/>
      <c r="C82" s="4"/>
      <c r="D82" s="4"/>
      <c r="G82" s="615"/>
      <c r="H82" s="615"/>
    </row>
    <row r="83" spans="1:8" x14ac:dyDescent="0.2">
      <c r="A83" s="4"/>
      <c r="C83" s="4"/>
      <c r="D83" s="4"/>
      <c r="G83" s="615"/>
      <c r="H83" s="615"/>
    </row>
    <row r="84" spans="1:8" x14ac:dyDescent="0.2">
      <c r="A84" s="4"/>
      <c r="C84" s="4"/>
      <c r="D84" s="4"/>
      <c r="G84" s="615"/>
      <c r="H84" s="615"/>
    </row>
    <row r="85" spans="1:8" x14ac:dyDescent="0.2">
      <c r="A85" s="4"/>
      <c r="C85" s="4"/>
      <c r="D85" s="4"/>
      <c r="G85" s="615"/>
      <c r="H85" s="615"/>
    </row>
    <row r="86" spans="1:8" x14ac:dyDescent="0.2">
      <c r="A86" s="4"/>
      <c r="C86" s="4"/>
      <c r="D86" s="4"/>
      <c r="G86" s="615"/>
      <c r="H86" s="615"/>
    </row>
    <row r="87" spans="1:8" x14ac:dyDescent="0.2">
      <c r="A87" s="4"/>
      <c r="C87" s="4"/>
      <c r="D87" s="4"/>
      <c r="G87" s="615"/>
      <c r="H87" s="615"/>
    </row>
    <row r="88" spans="1:8" x14ac:dyDescent="0.2">
      <c r="A88" s="4"/>
      <c r="C88" s="4"/>
      <c r="D88" s="4"/>
      <c r="G88" s="615"/>
      <c r="H88" s="615"/>
    </row>
    <row r="89" spans="1:8" x14ac:dyDescent="0.2">
      <c r="A89" s="4"/>
      <c r="C89" s="4"/>
      <c r="D89" s="4"/>
      <c r="G89" s="615"/>
      <c r="H89" s="615"/>
    </row>
    <row r="90" spans="1:8" x14ac:dyDescent="0.2">
      <c r="A90" s="4"/>
      <c r="C90" s="4"/>
      <c r="D90" s="4"/>
      <c r="G90" s="615"/>
      <c r="H90" s="615"/>
    </row>
    <row r="91" spans="1:8" x14ac:dyDescent="0.2">
      <c r="A91" s="4"/>
      <c r="C91" s="4"/>
      <c r="D91" s="4"/>
      <c r="G91" s="615"/>
      <c r="H91" s="615"/>
    </row>
    <row r="92" spans="1:8" x14ac:dyDescent="0.2">
      <c r="A92" s="4"/>
      <c r="C92" s="4"/>
      <c r="D92" s="4"/>
      <c r="G92" s="615"/>
      <c r="H92" s="615"/>
    </row>
    <row r="93" spans="1:8" x14ac:dyDescent="0.2">
      <c r="A93" s="4"/>
      <c r="C93" s="4"/>
      <c r="D93" s="4"/>
      <c r="G93" s="615"/>
      <c r="H93" s="615"/>
    </row>
    <row r="94" spans="1:8" x14ac:dyDescent="0.2">
      <c r="A94" s="4"/>
      <c r="C94" s="4"/>
      <c r="D94" s="4"/>
      <c r="G94" s="615"/>
      <c r="H94" s="615"/>
    </row>
    <row r="95" spans="1:8" x14ac:dyDescent="0.2">
      <c r="A95" s="4"/>
      <c r="C95" s="4"/>
      <c r="D95" s="4"/>
      <c r="G95" s="615"/>
      <c r="H95" s="615"/>
    </row>
    <row r="96" spans="1:8" x14ac:dyDescent="0.2">
      <c r="A96" s="4"/>
      <c r="C96" s="4"/>
      <c r="D96" s="4"/>
      <c r="G96" s="615"/>
      <c r="H96" s="615"/>
    </row>
    <row r="97" spans="1:8" x14ac:dyDescent="0.2">
      <c r="A97" s="4"/>
      <c r="C97" s="4"/>
      <c r="D97" s="4"/>
      <c r="G97" s="615"/>
      <c r="H97" s="615"/>
    </row>
    <row r="98" spans="1:8" x14ac:dyDescent="0.2">
      <c r="A98" s="4"/>
      <c r="C98" s="4"/>
      <c r="D98" s="4"/>
      <c r="G98" s="615"/>
      <c r="H98" s="615"/>
    </row>
    <row r="99" spans="1:8" x14ac:dyDescent="0.2">
      <c r="A99" s="4"/>
      <c r="C99" s="4"/>
      <c r="D99" s="4"/>
      <c r="G99" s="615"/>
      <c r="H99" s="615"/>
    </row>
    <row r="100" spans="1:8" x14ac:dyDescent="0.2">
      <c r="A100" s="4"/>
      <c r="C100" s="4"/>
      <c r="D100" s="4"/>
      <c r="G100" s="615"/>
      <c r="H100" s="615"/>
    </row>
    <row r="101" spans="1:8" x14ac:dyDescent="0.2">
      <c r="A101" s="4"/>
      <c r="C101" s="4"/>
      <c r="D101" s="4"/>
      <c r="G101" s="615"/>
      <c r="H101" s="615"/>
    </row>
    <row r="102" spans="1:8" x14ac:dyDescent="0.2">
      <c r="A102" s="4"/>
      <c r="C102" s="4"/>
      <c r="D102" s="4"/>
      <c r="G102" s="615"/>
      <c r="H102" s="615"/>
    </row>
    <row r="103" spans="1:8" x14ac:dyDescent="0.2">
      <c r="A103" s="4"/>
      <c r="C103" s="4"/>
      <c r="D103" s="4"/>
      <c r="G103" s="615"/>
      <c r="H103" s="615"/>
    </row>
    <row r="104" spans="1:8" x14ac:dyDescent="0.2">
      <c r="A104" s="4"/>
      <c r="C104" s="4"/>
      <c r="D104" s="4"/>
      <c r="G104" s="615"/>
      <c r="H104" s="615"/>
    </row>
    <row r="105" spans="1:8" x14ac:dyDescent="0.2">
      <c r="A105" s="4"/>
      <c r="C105" s="4"/>
      <c r="D105" s="4"/>
      <c r="G105" s="615"/>
      <c r="H105" s="615"/>
    </row>
    <row r="106" spans="1:8" x14ac:dyDescent="0.2">
      <c r="A106" s="4"/>
      <c r="C106" s="4"/>
      <c r="D106" s="4"/>
      <c r="G106" s="615"/>
      <c r="H106" s="615"/>
    </row>
    <row r="107" spans="1:8" x14ac:dyDescent="0.2">
      <c r="A107" s="4"/>
      <c r="C107" s="4"/>
      <c r="D107" s="4"/>
      <c r="G107" s="615"/>
      <c r="H107" s="615"/>
    </row>
    <row r="108" spans="1:8" x14ac:dyDescent="0.2">
      <c r="A108" s="4"/>
      <c r="C108" s="4"/>
      <c r="D108" s="4"/>
      <c r="G108" s="615"/>
      <c r="H108" s="615"/>
    </row>
    <row r="109" spans="1:8" x14ac:dyDescent="0.2">
      <c r="A109" s="4"/>
      <c r="C109" s="4"/>
      <c r="D109" s="4"/>
      <c r="G109" s="615"/>
      <c r="H109" s="615"/>
    </row>
    <row r="110" spans="1:8" x14ac:dyDescent="0.2">
      <c r="A110" s="4"/>
      <c r="C110" s="4"/>
      <c r="D110" s="4"/>
    </row>
    <row r="111" spans="1:8" x14ac:dyDescent="0.2">
      <c r="A111" s="4"/>
      <c r="C111" s="4"/>
      <c r="D111" s="4"/>
    </row>
    <row r="112" spans="1:8" x14ac:dyDescent="0.2">
      <c r="A112" s="4"/>
      <c r="C112" s="4"/>
      <c r="D112" s="4"/>
    </row>
    <row r="113" spans="1:4" x14ac:dyDescent="0.2">
      <c r="A113" s="4"/>
      <c r="C113" s="4"/>
      <c r="D113" s="4"/>
    </row>
    <row r="114" spans="1:4" x14ac:dyDescent="0.2">
      <c r="A114" s="4"/>
      <c r="C114" s="4"/>
      <c r="D114" s="4"/>
    </row>
    <row r="115" spans="1:4" x14ac:dyDescent="0.2">
      <c r="A115" s="4"/>
      <c r="C115" s="4"/>
      <c r="D115" s="4"/>
    </row>
    <row r="116" spans="1:4" x14ac:dyDescent="0.2">
      <c r="A116" s="4"/>
      <c r="C116" s="4"/>
      <c r="D116" s="4"/>
    </row>
    <row r="117" spans="1:4" x14ac:dyDescent="0.2">
      <c r="A117" s="4"/>
      <c r="C117" s="4"/>
      <c r="D117" s="4"/>
    </row>
  </sheetData>
  <mergeCells count="14">
    <mergeCell ref="A65:B65"/>
    <mergeCell ref="A7:B7"/>
    <mergeCell ref="A2:B2"/>
    <mergeCell ref="A3:F3"/>
    <mergeCell ref="A4:F4"/>
    <mergeCell ref="A5:A6"/>
    <mergeCell ref="B5:B6"/>
    <mergeCell ref="C5:C6"/>
    <mergeCell ref="D5:F5"/>
    <mergeCell ref="G55:G64"/>
    <mergeCell ref="B54:B64"/>
    <mergeCell ref="C54:C64"/>
    <mergeCell ref="A54:A64"/>
    <mergeCell ref="A53:B53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rowBreaks count="1" manualBreakCount="1">
    <brk id="41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I93"/>
  <sheetViews>
    <sheetView zoomScaleNormal="100" zoomScaleSheetLayoutView="100" workbookViewId="0">
      <selection activeCell="G2" sqref="G2:I56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9" ht="18" customHeight="1" x14ac:dyDescent="0.2">
      <c r="A2" s="1170" t="s">
        <v>22</v>
      </c>
      <c r="B2" s="1171"/>
      <c r="C2" s="1"/>
      <c r="D2" s="2"/>
      <c r="E2" s="153"/>
      <c r="F2" s="3"/>
      <c r="G2" s="615"/>
      <c r="H2" s="615"/>
      <c r="I2" s="615"/>
    </row>
    <row r="3" spans="1:9" ht="25.5" customHeight="1" x14ac:dyDescent="0.2">
      <c r="A3" s="1172" t="s">
        <v>6</v>
      </c>
      <c r="B3" s="1173"/>
      <c r="C3" s="1173"/>
      <c r="D3" s="1173"/>
      <c r="E3" s="1173"/>
      <c r="F3" s="1174"/>
      <c r="G3" s="615"/>
      <c r="H3" s="615"/>
      <c r="I3" s="615"/>
    </row>
    <row r="4" spans="1:9" ht="18" customHeight="1" x14ac:dyDescent="0.2">
      <c r="A4" s="1175" t="s">
        <v>16</v>
      </c>
      <c r="B4" s="1176"/>
      <c r="C4" s="1176"/>
      <c r="D4" s="1176"/>
      <c r="E4" s="1176"/>
      <c r="F4" s="1177"/>
      <c r="G4" s="615"/>
      <c r="H4" s="615"/>
      <c r="I4" s="615"/>
    </row>
    <row r="5" spans="1:9" ht="18" customHeight="1" x14ac:dyDescent="0.2">
      <c r="A5" s="1194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  <c r="I5" s="615"/>
    </row>
    <row r="6" spans="1:9" ht="17.25" customHeight="1" x14ac:dyDescent="0.2">
      <c r="A6" s="1195"/>
      <c r="B6" s="1178"/>
      <c r="C6" s="1178"/>
      <c r="D6" s="5" t="s">
        <v>4</v>
      </c>
      <c r="E6" s="5" t="s">
        <v>3</v>
      </c>
      <c r="F6" s="1163" t="s">
        <v>2352</v>
      </c>
      <c r="G6" s="615"/>
      <c r="H6" s="615"/>
      <c r="I6" s="615"/>
    </row>
    <row r="7" spans="1:9" ht="18.75" customHeight="1" x14ac:dyDescent="0.2">
      <c r="A7" s="10" t="s">
        <v>470</v>
      </c>
      <c r="B7" s="11"/>
      <c r="C7" s="11"/>
      <c r="D7" s="11"/>
      <c r="E7" s="164"/>
      <c r="F7" s="139">
        <f>+F8+F12+F14+F16+F19+F31+F42</f>
        <v>8604689</v>
      </c>
      <c r="G7" s="615"/>
      <c r="H7" s="615"/>
      <c r="I7" s="615"/>
    </row>
    <row r="8" spans="1:9" ht="18.75" customHeight="1" x14ac:dyDescent="0.2">
      <c r="A8" s="91">
        <v>1</v>
      </c>
      <c r="B8" s="219" t="s">
        <v>471</v>
      </c>
      <c r="C8" s="308"/>
      <c r="D8" s="308"/>
      <c r="E8" s="381"/>
      <c r="F8" s="241">
        <f>SUM(F9:F11)</f>
        <v>89620</v>
      </c>
      <c r="G8" s="615"/>
      <c r="H8" s="615"/>
      <c r="I8" s="615"/>
    </row>
    <row r="9" spans="1:9" ht="18.75" customHeight="1" x14ac:dyDescent="0.2">
      <c r="A9" s="364">
        <v>1.1000000000000001</v>
      </c>
      <c r="B9" s="365" t="s">
        <v>1163</v>
      </c>
      <c r="C9" s="368" t="s">
        <v>47</v>
      </c>
      <c r="D9" s="375">
        <v>535.70000000000005</v>
      </c>
      <c r="E9" s="371" t="s">
        <v>472</v>
      </c>
      <c r="F9" s="291">
        <v>12000</v>
      </c>
      <c r="G9" s="615"/>
      <c r="H9" s="615"/>
      <c r="I9" s="615"/>
    </row>
    <row r="10" spans="1:9" ht="18.75" customHeight="1" x14ac:dyDescent="0.2">
      <c r="A10" s="389">
        <v>1.2</v>
      </c>
      <c r="B10" s="365" t="s">
        <v>1164</v>
      </c>
      <c r="C10" s="368" t="s">
        <v>47</v>
      </c>
      <c r="D10" s="375">
        <v>353.7</v>
      </c>
      <c r="E10" s="371" t="s">
        <v>472</v>
      </c>
      <c r="F10" s="291">
        <v>62960</v>
      </c>
      <c r="G10" s="615"/>
      <c r="H10" s="615"/>
      <c r="I10" s="615"/>
    </row>
    <row r="11" spans="1:9" ht="18.75" customHeight="1" x14ac:dyDescent="0.2">
      <c r="A11" s="364">
        <v>1.3</v>
      </c>
      <c r="B11" s="323" t="s">
        <v>1165</v>
      </c>
      <c r="C11" s="368" t="s">
        <v>47</v>
      </c>
      <c r="D11" s="375">
        <v>353.7</v>
      </c>
      <c r="E11" s="371" t="s">
        <v>472</v>
      </c>
      <c r="F11" s="291">
        <v>14660</v>
      </c>
      <c r="G11" s="615"/>
      <c r="H11" s="615"/>
      <c r="I11" s="615"/>
    </row>
    <row r="12" spans="1:9" ht="18.75" customHeight="1" x14ac:dyDescent="0.2">
      <c r="A12" s="91">
        <v>2</v>
      </c>
      <c r="B12" s="219" t="s">
        <v>1166</v>
      </c>
      <c r="C12" s="242"/>
      <c r="D12" s="243"/>
      <c r="E12" s="244"/>
      <c r="F12" s="241">
        <f>SUM(F13:F13)</f>
        <v>33040</v>
      </c>
      <c r="G12" s="615"/>
      <c r="H12" s="615"/>
      <c r="I12" s="615"/>
    </row>
    <row r="13" spans="1:9" ht="25.5" customHeight="1" x14ac:dyDescent="0.2">
      <c r="A13" s="364">
        <v>2.1</v>
      </c>
      <c r="B13" s="323" t="s">
        <v>1167</v>
      </c>
      <c r="C13" s="368" t="s">
        <v>47</v>
      </c>
      <c r="D13" s="370">
        <v>124</v>
      </c>
      <c r="E13" s="371" t="s">
        <v>472</v>
      </c>
      <c r="F13" s="291">
        <v>33040</v>
      </c>
      <c r="G13" s="615"/>
      <c r="H13" s="615"/>
      <c r="I13" s="615"/>
    </row>
    <row r="14" spans="1:9" ht="18.75" customHeight="1" x14ac:dyDescent="0.2">
      <c r="A14" s="91">
        <v>3</v>
      </c>
      <c r="B14" s="219" t="s">
        <v>1168</v>
      </c>
      <c r="C14" s="308"/>
      <c r="D14" s="382"/>
      <c r="E14" s="381"/>
      <c r="F14" s="241">
        <f>+F15</f>
        <v>60000</v>
      </c>
      <c r="G14" s="615"/>
      <c r="H14" s="615"/>
      <c r="I14" s="615"/>
    </row>
    <row r="15" spans="1:9" ht="18.75" customHeight="1" x14ac:dyDescent="0.2">
      <c r="A15" s="194">
        <v>3.1</v>
      </c>
      <c r="B15" s="390" t="s">
        <v>1168</v>
      </c>
      <c r="C15" s="90" t="s">
        <v>47</v>
      </c>
      <c r="D15" s="391">
        <v>200</v>
      </c>
      <c r="E15" s="392" t="s">
        <v>472</v>
      </c>
      <c r="F15" s="15">
        <v>60000</v>
      </c>
      <c r="G15" s="615"/>
      <c r="H15" s="615"/>
      <c r="I15" s="615"/>
    </row>
    <row r="16" spans="1:9" ht="25.5" customHeight="1" x14ac:dyDescent="0.2">
      <c r="A16" s="91">
        <v>4</v>
      </c>
      <c r="B16" s="219" t="s">
        <v>1169</v>
      </c>
      <c r="C16" s="219"/>
      <c r="D16" s="383"/>
      <c r="E16" s="384"/>
      <c r="F16" s="241">
        <f>SUM(F17:F18)</f>
        <v>709810</v>
      </c>
      <c r="G16" s="615"/>
      <c r="H16" s="615"/>
      <c r="I16" s="615"/>
    </row>
    <row r="17" spans="1:9" ht="18.75" customHeight="1" x14ac:dyDescent="0.2">
      <c r="A17" s="364">
        <v>4.0999999999999996</v>
      </c>
      <c r="B17" s="365" t="s">
        <v>1170</v>
      </c>
      <c r="C17" s="368" t="s">
        <v>47</v>
      </c>
      <c r="D17" s="370">
        <v>42</v>
      </c>
      <c r="E17" s="371" t="s">
        <v>472</v>
      </c>
      <c r="F17" s="291">
        <v>17640</v>
      </c>
      <c r="G17" s="615"/>
      <c r="H17" s="615"/>
      <c r="I17" s="615"/>
    </row>
    <row r="18" spans="1:9" ht="18.75" customHeight="1" x14ac:dyDescent="0.2">
      <c r="A18" s="364">
        <v>4.2</v>
      </c>
      <c r="B18" s="365" t="s">
        <v>1171</v>
      </c>
      <c r="C18" s="368" t="s">
        <v>1180</v>
      </c>
      <c r="D18" s="370">
        <v>30</v>
      </c>
      <c r="E18" s="371" t="s">
        <v>472</v>
      </c>
      <c r="F18" s="291">
        <v>692170</v>
      </c>
      <c r="G18" s="615"/>
      <c r="H18" s="615"/>
      <c r="I18" s="615"/>
    </row>
    <row r="19" spans="1:9" ht="18.75" customHeight="1" x14ac:dyDescent="0.2">
      <c r="A19" s="91">
        <v>5</v>
      </c>
      <c r="B19" s="219" t="s">
        <v>1172</v>
      </c>
      <c r="C19" s="64"/>
      <c r="D19" s="243"/>
      <c r="E19" s="244"/>
      <c r="F19" s="241">
        <f>SUM(F20:F30)</f>
        <v>299570</v>
      </c>
      <c r="G19" s="615"/>
      <c r="H19" s="615"/>
      <c r="I19" s="615"/>
    </row>
    <row r="20" spans="1:9" ht="18.75" customHeight="1" x14ac:dyDescent="0.2">
      <c r="A20" s="364">
        <v>5.0999999999999996</v>
      </c>
      <c r="B20" s="365" t="s">
        <v>86</v>
      </c>
      <c r="C20" s="324" t="s">
        <v>47</v>
      </c>
      <c r="D20" s="370">
        <v>10</v>
      </c>
      <c r="E20" s="371" t="s">
        <v>164</v>
      </c>
      <c r="F20" s="291">
        <v>18400</v>
      </c>
      <c r="G20" s="615"/>
      <c r="H20" s="615"/>
      <c r="I20" s="615"/>
    </row>
    <row r="21" spans="1:9" ht="18.75" customHeight="1" x14ac:dyDescent="0.2">
      <c r="A21" s="364">
        <v>5.2</v>
      </c>
      <c r="B21" s="365" t="s">
        <v>476</v>
      </c>
      <c r="C21" s="324" t="s">
        <v>47</v>
      </c>
      <c r="D21" s="370">
        <v>600</v>
      </c>
      <c r="E21" s="372" t="s">
        <v>461</v>
      </c>
      <c r="F21" s="291">
        <v>4000</v>
      </c>
      <c r="G21" s="615"/>
      <c r="H21" s="615"/>
      <c r="I21" s="615"/>
    </row>
    <row r="22" spans="1:9" ht="18.75" customHeight="1" x14ac:dyDescent="0.2">
      <c r="A22" s="364">
        <v>5.3</v>
      </c>
      <c r="B22" s="323" t="s">
        <v>477</v>
      </c>
      <c r="C22" s="324" t="s">
        <v>47</v>
      </c>
      <c r="D22" s="370">
        <v>2</v>
      </c>
      <c r="E22" s="372" t="s">
        <v>250</v>
      </c>
      <c r="F22" s="291">
        <v>15000</v>
      </c>
      <c r="G22" s="615"/>
      <c r="H22" s="615"/>
      <c r="I22" s="615"/>
    </row>
    <row r="23" spans="1:9" ht="18.75" customHeight="1" x14ac:dyDescent="0.2">
      <c r="A23" s="364">
        <v>5.4</v>
      </c>
      <c r="B23" s="323" t="s">
        <v>478</v>
      </c>
      <c r="C23" s="324" t="s">
        <v>47</v>
      </c>
      <c r="D23" s="370">
        <v>2000</v>
      </c>
      <c r="E23" s="372" t="s">
        <v>211</v>
      </c>
      <c r="F23" s="291">
        <v>34625</v>
      </c>
      <c r="G23" s="615"/>
      <c r="H23" s="615"/>
      <c r="I23" s="615"/>
    </row>
    <row r="24" spans="1:9" ht="18.75" customHeight="1" x14ac:dyDescent="0.2">
      <c r="A24" s="364">
        <v>5.5</v>
      </c>
      <c r="B24" s="365" t="s">
        <v>479</v>
      </c>
      <c r="C24" s="324" t="s">
        <v>47</v>
      </c>
      <c r="D24" s="370">
        <v>2400</v>
      </c>
      <c r="E24" s="372" t="s">
        <v>225</v>
      </c>
      <c r="F24" s="291">
        <v>70617</v>
      </c>
      <c r="G24" s="615"/>
      <c r="H24" s="615"/>
      <c r="I24" s="615"/>
    </row>
    <row r="25" spans="1:9" ht="18.75" customHeight="1" x14ac:dyDescent="0.2">
      <c r="A25" s="364">
        <v>5.6</v>
      </c>
      <c r="B25" s="365" t="s">
        <v>1173</v>
      </c>
      <c r="C25" s="378" t="s">
        <v>157</v>
      </c>
      <c r="D25" s="370">
        <v>120</v>
      </c>
      <c r="E25" s="372" t="s">
        <v>225</v>
      </c>
      <c r="F25" s="291">
        <v>4000</v>
      </c>
      <c r="G25" s="615"/>
      <c r="H25" s="615"/>
      <c r="I25" s="615"/>
    </row>
    <row r="26" spans="1:9" ht="18.75" customHeight="1" x14ac:dyDescent="0.2">
      <c r="A26" s="364">
        <v>5.7</v>
      </c>
      <c r="B26" s="365" t="s">
        <v>480</v>
      </c>
      <c r="C26" s="368" t="s">
        <v>47</v>
      </c>
      <c r="D26" s="370">
        <v>23200</v>
      </c>
      <c r="E26" s="371" t="s">
        <v>481</v>
      </c>
      <c r="F26" s="291">
        <v>63400</v>
      </c>
      <c r="G26" s="615"/>
      <c r="H26" s="615"/>
      <c r="I26" s="615"/>
    </row>
    <row r="27" spans="1:9" ht="20.25" customHeight="1" x14ac:dyDescent="0.2">
      <c r="A27" s="364">
        <v>5.8</v>
      </c>
      <c r="B27" s="365" t="s">
        <v>482</v>
      </c>
      <c r="C27" s="378" t="s">
        <v>157</v>
      </c>
      <c r="D27" s="370">
        <v>4000</v>
      </c>
      <c r="E27" s="371" t="s">
        <v>481</v>
      </c>
      <c r="F27" s="291">
        <v>11000</v>
      </c>
      <c r="G27" s="615"/>
      <c r="H27" s="615"/>
      <c r="I27" s="615"/>
    </row>
    <row r="28" spans="1:9" ht="25.5" customHeight="1" x14ac:dyDescent="0.2">
      <c r="A28" s="364">
        <v>5.9</v>
      </c>
      <c r="B28" s="323" t="s">
        <v>483</v>
      </c>
      <c r="C28" s="368" t="s">
        <v>47</v>
      </c>
      <c r="D28" s="370">
        <v>4700</v>
      </c>
      <c r="E28" s="372" t="s">
        <v>1181</v>
      </c>
      <c r="F28" s="291">
        <v>51728</v>
      </c>
      <c r="G28" s="615"/>
      <c r="H28" s="615"/>
      <c r="I28" s="615"/>
    </row>
    <row r="29" spans="1:9" ht="25.5" customHeight="1" x14ac:dyDescent="0.2">
      <c r="A29" s="366">
        <v>5.0999999999999996</v>
      </c>
      <c r="B29" s="323" t="s">
        <v>484</v>
      </c>
      <c r="C29" s="378" t="s">
        <v>157</v>
      </c>
      <c r="D29" s="370">
        <v>200</v>
      </c>
      <c r="E29" s="372" t="s">
        <v>1181</v>
      </c>
      <c r="F29" s="291">
        <v>24000</v>
      </c>
      <c r="G29" s="615"/>
      <c r="H29" s="615"/>
      <c r="I29" s="615"/>
    </row>
    <row r="30" spans="1:9" ht="18.75" customHeight="1" x14ac:dyDescent="0.2">
      <c r="A30" s="366">
        <v>5.1100000000000003</v>
      </c>
      <c r="B30" s="323" t="s">
        <v>1174</v>
      </c>
      <c r="C30" s="368" t="s">
        <v>47</v>
      </c>
      <c r="D30" s="370">
        <v>2</v>
      </c>
      <c r="E30" s="372" t="s">
        <v>690</v>
      </c>
      <c r="F30" s="291">
        <v>2800</v>
      </c>
      <c r="G30" s="615"/>
      <c r="H30" s="615"/>
      <c r="I30" s="615"/>
    </row>
    <row r="31" spans="1:9" ht="18.75" customHeight="1" x14ac:dyDescent="0.2">
      <c r="A31" s="91">
        <v>6</v>
      </c>
      <c r="B31" s="219" t="s">
        <v>485</v>
      </c>
      <c r="C31" s="385"/>
      <c r="D31" s="386"/>
      <c r="E31" s="387"/>
      <c r="F31" s="241">
        <f>+F32+F37+F38+F39+F40+F41</f>
        <v>6305119</v>
      </c>
      <c r="G31" s="615"/>
      <c r="H31" s="615"/>
      <c r="I31" s="615"/>
    </row>
    <row r="32" spans="1:9" ht="18.75" customHeight="1" x14ac:dyDescent="0.2">
      <c r="A32" s="364">
        <v>6.1</v>
      </c>
      <c r="B32" s="365" t="s">
        <v>486</v>
      </c>
      <c r="C32" s="368" t="s">
        <v>47</v>
      </c>
      <c r="D32" s="370">
        <v>600</v>
      </c>
      <c r="E32" s="372" t="s">
        <v>52</v>
      </c>
      <c r="F32" s="291">
        <v>4372722</v>
      </c>
      <c r="G32" s="615"/>
      <c r="H32" s="615"/>
      <c r="I32" s="615"/>
    </row>
    <row r="33" spans="1:9" ht="18.75" customHeight="1" x14ac:dyDescent="0.2">
      <c r="A33" s="364"/>
      <c r="B33" s="367" t="s">
        <v>1175</v>
      </c>
      <c r="C33" s="369" t="s">
        <v>47</v>
      </c>
      <c r="D33" s="376">
        <v>16</v>
      </c>
      <c r="E33" s="373" t="s">
        <v>302</v>
      </c>
      <c r="F33" s="374">
        <v>441740</v>
      </c>
      <c r="G33" s="615"/>
      <c r="H33" s="615"/>
      <c r="I33" s="615"/>
    </row>
    <row r="34" spans="1:9" ht="18.75" customHeight="1" x14ac:dyDescent="0.2">
      <c r="A34" s="364"/>
      <c r="B34" s="367" t="s">
        <v>1176</v>
      </c>
      <c r="C34" s="369" t="s">
        <v>47</v>
      </c>
      <c r="D34" s="376">
        <v>2</v>
      </c>
      <c r="E34" s="373" t="s">
        <v>1182</v>
      </c>
      <c r="F34" s="374">
        <v>48428</v>
      </c>
      <c r="G34" s="615"/>
      <c r="H34" s="615"/>
      <c r="I34" s="615"/>
    </row>
    <row r="35" spans="1:9" ht="18.75" customHeight="1" x14ac:dyDescent="0.2">
      <c r="A35" s="364"/>
      <c r="B35" s="367" t="s">
        <v>1177</v>
      </c>
      <c r="C35" s="369" t="s">
        <v>47</v>
      </c>
      <c r="D35" s="376">
        <v>1</v>
      </c>
      <c r="E35" s="373" t="s">
        <v>1183</v>
      </c>
      <c r="F35" s="374">
        <v>25236</v>
      </c>
      <c r="G35" s="615"/>
      <c r="H35" s="615"/>
      <c r="I35" s="615"/>
    </row>
    <row r="36" spans="1:9" ht="18.75" customHeight="1" x14ac:dyDescent="0.2">
      <c r="A36" s="364"/>
      <c r="B36" s="367" t="s">
        <v>1185</v>
      </c>
      <c r="C36" s="369" t="s">
        <v>47</v>
      </c>
      <c r="D36" s="376">
        <v>12</v>
      </c>
      <c r="E36" s="373" t="s">
        <v>1184</v>
      </c>
      <c r="F36" s="374">
        <v>30052</v>
      </c>
      <c r="G36" s="615"/>
      <c r="H36" s="615"/>
      <c r="I36" s="615"/>
    </row>
    <row r="37" spans="1:9" ht="18.75" customHeight="1" x14ac:dyDescent="0.2">
      <c r="A37" s="364">
        <v>6.2</v>
      </c>
      <c r="B37" s="365" t="s">
        <v>487</v>
      </c>
      <c r="C37" s="380" t="s">
        <v>154</v>
      </c>
      <c r="D37" s="370">
        <v>300</v>
      </c>
      <c r="E37" s="372" t="s">
        <v>52</v>
      </c>
      <c r="F37" s="291">
        <v>426258</v>
      </c>
      <c r="G37" s="615"/>
      <c r="H37" s="615"/>
      <c r="I37" s="615"/>
    </row>
    <row r="38" spans="1:9" ht="18.75" customHeight="1" x14ac:dyDescent="0.2">
      <c r="A38" s="364">
        <v>6.3</v>
      </c>
      <c r="B38" s="365" t="s">
        <v>488</v>
      </c>
      <c r="C38" s="379" t="s">
        <v>157</v>
      </c>
      <c r="D38" s="370">
        <v>300</v>
      </c>
      <c r="E38" s="372" t="s">
        <v>52</v>
      </c>
      <c r="F38" s="291">
        <v>575813</v>
      </c>
      <c r="G38" s="615"/>
      <c r="H38" s="615"/>
      <c r="I38" s="615"/>
    </row>
    <row r="39" spans="1:9" ht="18.75" customHeight="1" x14ac:dyDescent="0.2">
      <c r="A39" s="364">
        <v>6.4</v>
      </c>
      <c r="B39" s="365" t="s">
        <v>489</v>
      </c>
      <c r="C39" s="368" t="s">
        <v>47</v>
      </c>
      <c r="D39" s="92">
        <v>260</v>
      </c>
      <c r="E39" s="181" t="s">
        <v>490</v>
      </c>
      <c r="F39" s="291">
        <v>89036</v>
      </c>
      <c r="G39" s="615"/>
      <c r="H39" s="615"/>
      <c r="I39" s="615"/>
    </row>
    <row r="40" spans="1:9" ht="18.75" customHeight="1" x14ac:dyDescent="0.2">
      <c r="A40" s="364">
        <v>6.5</v>
      </c>
      <c r="B40" s="365" t="s">
        <v>223</v>
      </c>
      <c r="C40" s="368" t="s">
        <v>47</v>
      </c>
      <c r="D40" s="370">
        <v>12</v>
      </c>
      <c r="E40" s="372" t="s">
        <v>69</v>
      </c>
      <c r="F40" s="291">
        <v>812130</v>
      </c>
      <c r="G40" s="615"/>
      <c r="H40" s="615"/>
      <c r="I40" s="615"/>
    </row>
    <row r="41" spans="1:9" ht="18.75" customHeight="1" x14ac:dyDescent="0.2">
      <c r="A41" s="364">
        <v>6.6</v>
      </c>
      <c r="B41" s="365" t="s">
        <v>1178</v>
      </c>
      <c r="C41" s="368" t="s">
        <v>47</v>
      </c>
      <c r="D41" s="370">
        <v>12</v>
      </c>
      <c r="E41" s="372" t="s">
        <v>69</v>
      </c>
      <c r="F41" s="291">
        <v>29160</v>
      </c>
      <c r="G41" s="615"/>
      <c r="H41" s="615"/>
      <c r="I41" s="615"/>
    </row>
    <row r="42" spans="1:9" ht="18.75" customHeight="1" x14ac:dyDescent="0.2">
      <c r="A42" s="91">
        <v>7</v>
      </c>
      <c r="B42" s="219" t="s">
        <v>1179</v>
      </c>
      <c r="C42" s="385"/>
      <c r="D42" s="388"/>
      <c r="E42" s="387"/>
      <c r="F42" s="241">
        <f>+F43</f>
        <v>1107530</v>
      </c>
      <c r="G42" s="615"/>
      <c r="H42" s="615"/>
      <c r="I42" s="615"/>
    </row>
    <row r="43" spans="1:9" ht="29.25" customHeight="1" x14ac:dyDescent="0.2">
      <c r="A43" s="364">
        <v>7.1</v>
      </c>
      <c r="B43" s="432" t="s">
        <v>1186</v>
      </c>
      <c r="C43" s="368" t="s">
        <v>47</v>
      </c>
      <c r="D43" s="377">
        <v>1.7</v>
      </c>
      <c r="E43" s="372" t="s">
        <v>472</v>
      </c>
      <c r="F43" s="291">
        <v>1107530</v>
      </c>
      <c r="G43" s="615"/>
      <c r="H43" s="615"/>
      <c r="I43" s="615"/>
    </row>
    <row r="44" spans="1:9" s="120" customFormat="1" ht="18.75" customHeight="1" x14ac:dyDescent="0.25">
      <c r="A44" s="10" t="s">
        <v>1651</v>
      </c>
      <c r="B44" s="192"/>
      <c r="C44" s="93"/>
      <c r="D44" s="93"/>
      <c r="E44" s="182"/>
      <c r="F44" s="139">
        <f>SUM(F45:F46)</f>
        <v>1217345</v>
      </c>
      <c r="G44" s="774"/>
      <c r="H44" s="774"/>
      <c r="I44" s="774"/>
    </row>
    <row r="45" spans="1:9" s="120" customFormat="1" ht="27" customHeight="1" x14ac:dyDescent="0.25">
      <c r="A45" s="433">
        <v>1</v>
      </c>
      <c r="B45" s="196" t="s">
        <v>773</v>
      </c>
      <c r="C45" s="472" t="s">
        <v>154</v>
      </c>
      <c r="D45" s="15">
        <v>1</v>
      </c>
      <c r="E45" s="169" t="s">
        <v>1322</v>
      </c>
      <c r="F45" s="316">
        <v>1209607</v>
      </c>
      <c r="G45" s="774"/>
      <c r="H45" s="774"/>
      <c r="I45" s="774"/>
    </row>
    <row r="46" spans="1:9" s="120" customFormat="1" ht="24.75" customHeight="1" x14ac:dyDescent="0.25">
      <c r="A46" s="433">
        <v>2</v>
      </c>
      <c r="B46" s="196" t="s">
        <v>716</v>
      </c>
      <c r="C46" s="434" t="s">
        <v>474</v>
      </c>
      <c r="D46" s="137">
        <v>2.82125</v>
      </c>
      <c r="E46" s="67" t="s">
        <v>717</v>
      </c>
      <c r="F46" s="316">
        <v>7738</v>
      </c>
      <c r="G46" s="774"/>
      <c r="H46" s="774"/>
      <c r="I46" s="774"/>
    </row>
    <row r="47" spans="1:9" s="120" customFormat="1" ht="24.75" customHeight="1" x14ac:dyDescent="0.25">
      <c r="A47" s="10" t="s">
        <v>879</v>
      </c>
      <c r="B47" s="192"/>
      <c r="C47" s="93"/>
      <c r="D47" s="93"/>
      <c r="E47" s="182"/>
      <c r="F47" s="139">
        <f>+F48</f>
        <v>5000000</v>
      </c>
      <c r="G47" s="774"/>
      <c r="H47" s="774"/>
      <c r="I47" s="774"/>
    </row>
    <row r="48" spans="1:9" s="120" customFormat="1" ht="24.75" customHeight="1" x14ac:dyDescent="0.25">
      <c r="A48" s="433">
        <v>1</v>
      </c>
      <c r="B48" s="196" t="s">
        <v>880</v>
      </c>
      <c r="C48" s="434" t="s">
        <v>39</v>
      </c>
      <c r="D48" s="137"/>
      <c r="E48" s="67" t="s">
        <v>1323</v>
      </c>
      <c r="F48" s="316">
        <v>5000000</v>
      </c>
      <c r="G48" s="774"/>
      <c r="H48" s="774"/>
      <c r="I48" s="774"/>
    </row>
    <row r="49" spans="1:9" s="120" customFormat="1" ht="22.5" customHeight="1" x14ac:dyDescent="0.25">
      <c r="A49" s="10" t="s">
        <v>878</v>
      </c>
      <c r="B49" s="192"/>
      <c r="C49" s="434"/>
      <c r="D49" s="58"/>
      <c r="E49" s="152"/>
      <c r="F49" s="139">
        <f>+F50</f>
        <v>2412582</v>
      </c>
      <c r="G49" s="774"/>
      <c r="H49" s="774"/>
      <c r="I49" s="774"/>
    </row>
    <row r="50" spans="1:9" s="120" customFormat="1" ht="25.5" customHeight="1" x14ac:dyDescent="0.25">
      <c r="A50" s="433">
        <v>1</v>
      </c>
      <c r="B50" s="149" t="s">
        <v>1324</v>
      </c>
      <c r="C50" s="148" t="s">
        <v>155</v>
      </c>
      <c r="D50" s="30">
        <v>12</v>
      </c>
      <c r="E50" s="393" t="s">
        <v>1187</v>
      </c>
      <c r="F50" s="316">
        <v>2412582</v>
      </c>
      <c r="G50" s="774"/>
      <c r="H50" s="774"/>
      <c r="I50" s="774"/>
    </row>
    <row r="51" spans="1:9" x14ac:dyDescent="0.2">
      <c r="A51" s="4"/>
      <c r="C51" s="4"/>
      <c r="D51" s="4"/>
      <c r="G51" s="615"/>
      <c r="H51" s="615"/>
      <c r="I51" s="615"/>
    </row>
    <row r="52" spans="1:9" x14ac:dyDescent="0.2">
      <c r="A52" s="4"/>
      <c r="C52" s="4"/>
      <c r="D52" s="4"/>
      <c r="G52" s="615"/>
      <c r="H52" s="615"/>
      <c r="I52" s="615"/>
    </row>
    <row r="53" spans="1:9" x14ac:dyDescent="0.2">
      <c r="A53" s="4"/>
      <c r="C53" s="4"/>
      <c r="D53" s="4"/>
      <c r="G53" s="615"/>
      <c r="H53" s="615"/>
      <c r="I53" s="615"/>
    </row>
    <row r="54" spans="1:9" x14ac:dyDescent="0.2">
      <c r="A54" s="4"/>
      <c r="C54" s="4"/>
      <c r="D54" s="4"/>
      <c r="G54" s="615"/>
      <c r="H54" s="615"/>
      <c r="I54" s="615"/>
    </row>
    <row r="55" spans="1:9" x14ac:dyDescent="0.2">
      <c r="A55" s="4"/>
      <c r="C55" s="4"/>
      <c r="D55" s="4"/>
      <c r="G55" s="615"/>
      <c r="H55" s="615"/>
      <c r="I55" s="615"/>
    </row>
    <row r="56" spans="1:9" x14ac:dyDescent="0.2">
      <c r="A56" s="4"/>
      <c r="C56" s="4"/>
      <c r="D56" s="4"/>
      <c r="G56" s="615"/>
      <c r="H56" s="615"/>
      <c r="I56" s="615"/>
    </row>
    <row r="57" spans="1:9" x14ac:dyDescent="0.2">
      <c r="A57" s="4"/>
      <c r="C57" s="4"/>
      <c r="D57" s="4"/>
    </row>
    <row r="58" spans="1:9" x14ac:dyDescent="0.2">
      <c r="A58" s="4"/>
      <c r="C58" s="4"/>
      <c r="D58" s="4"/>
    </row>
    <row r="59" spans="1:9" x14ac:dyDescent="0.2">
      <c r="A59" s="4"/>
      <c r="C59" s="4"/>
      <c r="D59" s="4"/>
    </row>
    <row r="60" spans="1:9" x14ac:dyDescent="0.2">
      <c r="A60" s="4"/>
      <c r="C60" s="4"/>
      <c r="D60" s="4"/>
    </row>
    <row r="61" spans="1:9" x14ac:dyDescent="0.2">
      <c r="A61" s="4"/>
      <c r="C61" s="4"/>
      <c r="D61" s="4"/>
    </row>
    <row r="62" spans="1:9" x14ac:dyDescent="0.2">
      <c r="A62" s="4"/>
      <c r="C62" s="4"/>
      <c r="D62" s="4"/>
    </row>
    <row r="63" spans="1:9" x14ac:dyDescent="0.2">
      <c r="A63" s="4"/>
      <c r="C63" s="4"/>
      <c r="D63" s="4"/>
    </row>
    <row r="64" spans="1:9" x14ac:dyDescent="0.2">
      <c r="A64" s="4"/>
      <c r="C64" s="4"/>
      <c r="D64" s="4"/>
    </row>
    <row r="65" spans="1:4" x14ac:dyDescent="0.2">
      <c r="A65" s="4"/>
      <c r="C65" s="4"/>
      <c r="D65" s="4"/>
    </row>
    <row r="66" spans="1:4" x14ac:dyDescent="0.2">
      <c r="A66" s="4"/>
      <c r="C66" s="4"/>
      <c r="D66" s="4"/>
    </row>
    <row r="67" spans="1:4" x14ac:dyDescent="0.2">
      <c r="A67" s="4"/>
      <c r="C67" s="4"/>
      <c r="D67" s="4"/>
    </row>
    <row r="68" spans="1:4" x14ac:dyDescent="0.2">
      <c r="A68" s="4"/>
      <c r="C68" s="4"/>
      <c r="D68" s="4"/>
    </row>
    <row r="69" spans="1:4" x14ac:dyDescent="0.2">
      <c r="A69" s="4"/>
      <c r="C69" s="4"/>
      <c r="D69" s="4"/>
    </row>
    <row r="70" spans="1:4" x14ac:dyDescent="0.2">
      <c r="A70" s="4"/>
      <c r="C70" s="4"/>
      <c r="D70" s="4"/>
    </row>
    <row r="71" spans="1:4" x14ac:dyDescent="0.2">
      <c r="A71" s="4"/>
      <c r="C71" s="4"/>
      <c r="D71" s="4"/>
    </row>
    <row r="93" spans="1:1" x14ac:dyDescent="0.2">
      <c r="A93" s="7">
        <v>6</v>
      </c>
    </row>
  </sheetData>
  <mergeCells count="7"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H79"/>
  <sheetViews>
    <sheetView zoomScaleNormal="100" zoomScaleSheetLayoutView="100" workbookViewId="0">
      <selection activeCell="G2" sqref="G2:H12"/>
    </sheetView>
  </sheetViews>
  <sheetFormatPr baseColWidth="10" defaultRowHeight="12.75" x14ac:dyDescent="0.2"/>
  <cols>
    <col min="1" max="1" width="6.42578125" style="7" customWidth="1"/>
    <col min="2" max="2" width="66.85546875" style="4" customWidth="1"/>
    <col min="3" max="3" width="19.85546875" style="8" customWidth="1"/>
    <col min="4" max="4" width="16.42578125" style="9" customWidth="1"/>
    <col min="5" max="5" width="25.42578125" style="163" customWidth="1"/>
    <col min="6" max="6" width="17.7109375" style="4" customWidth="1"/>
    <col min="7" max="16384" width="11.42578125" style="4"/>
  </cols>
  <sheetData>
    <row r="2" spans="1:8" ht="18" customHeight="1" x14ac:dyDescent="0.2">
      <c r="A2" s="1170" t="s">
        <v>24</v>
      </c>
      <c r="B2" s="1171"/>
      <c r="C2" s="1"/>
      <c r="D2" s="2"/>
      <c r="E2" s="153"/>
      <c r="F2" s="3"/>
      <c r="G2" s="615"/>
      <c r="H2" s="615"/>
    </row>
    <row r="3" spans="1:8" ht="25.5" customHeight="1" x14ac:dyDescent="0.2">
      <c r="A3" s="1172" t="s">
        <v>6</v>
      </c>
      <c r="B3" s="1173"/>
      <c r="C3" s="1173"/>
      <c r="D3" s="1173"/>
      <c r="E3" s="1173"/>
      <c r="F3" s="1174"/>
      <c r="G3" s="615"/>
      <c r="H3" s="615"/>
    </row>
    <row r="4" spans="1:8" ht="18" customHeight="1" x14ac:dyDescent="0.2">
      <c r="A4" s="1175" t="s">
        <v>17</v>
      </c>
      <c r="B4" s="1176"/>
      <c r="C4" s="1176"/>
      <c r="D4" s="1176"/>
      <c r="E4" s="1176"/>
      <c r="F4" s="1177"/>
      <c r="G4" s="615"/>
      <c r="H4" s="615"/>
    </row>
    <row r="5" spans="1:8" ht="18" customHeight="1" x14ac:dyDescent="0.2">
      <c r="A5" s="1178" t="s">
        <v>0</v>
      </c>
      <c r="B5" s="1178" t="s">
        <v>1</v>
      </c>
      <c r="C5" s="1178" t="s">
        <v>2</v>
      </c>
      <c r="D5" s="1179" t="s">
        <v>772</v>
      </c>
      <c r="E5" s="1179"/>
      <c r="F5" s="1179"/>
      <c r="G5" s="615"/>
      <c r="H5" s="615"/>
    </row>
    <row r="6" spans="1:8" ht="18" customHeight="1" x14ac:dyDescent="0.2">
      <c r="A6" s="1178"/>
      <c r="B6" s="1178"/>
      <c r="C6" s="1178"/>
      <c r="D6" s="264" t="s">
        <v>4</v>
      </c>
      <c r="E6" s="264" t="s">
        <v>3</v>
      </c>
      <c r="F6" s="1163" t="s">
        <v>2352</v>
      </c>
      <c r="G6" s="615"/>
      <c r="H6" s="615"/>
    </row>
    <row r="7" spans="1:8" ht="18.75" customHeight="1" x14ac:dyDescent="0.2">
      <c r="A7" s="1287" t="s">
        <v>456</v>
      </c>
      <c r="B7" s="1287"/>
      <c r="C7" s="86"/>
      <c r="D7" s="86"/>
      <c r="E7" s="154"/>
      <c r="F7" s="74">
        <f>+F8</f>
        <v>233579</v>
      </c>
      <c r="G7" s="615"/>
      <c r="H7" s="615"/>
    </row>
    <row r="8" spans="1:8" ht="25.5" customHeight="1" x14ac:dyDescent="0.2">
      <c r="A8" s="562">
        <v>1</v>
      </c>
      <c r="B8" s="216" t="s">
        <v>457</v>
      </c>
      <c r="C8" s="169"/>
      <c r="D8" s="45"/>
      <c r="E8" s="473"/>
      <c r="F8" s="222">
        <f>+F9</f>
        <v>233579</v>
      </c>
      <c r="G8" s="615"/>
      <c r="H8" s="615"/>
    </row>
    <row r="9" spans="1:8" ht="18.75" customHeight="1" x14ac:dyDescent="0.2">
      <c r="A9" s="550">
        <v>1.1000000000000001</v>
      </c>
      <c r="B9" s="206" t="s">
        <v>1789</v>
      </c>
      <c r="C9" s="169" t="s">
        <v>47</v>
      </c>
      <c r="D9" s="45" t="s">
        <v>511</v>
      </c>
      <c r="E9" s="473" t="s">
        <v>247</v>
      </c>
      <c r="F9" s="684">
        <v>233579</v>
      </c>
      <c r="G9" s="615"/>
      <c r="H9" s="615"/>
    </row>
    <row r="10" spans="1:8" s="120" customFormat="1" ht="18.75" customHeight="1" x14ac:dyDescent="0.25">
      <c r="A10" s="10" t="s">
        <v>834</v>
      </c>
      <c r="B10" s="192"/>
      <c r="C10" s="192"/>
      <c r="D10" s="192"/>
      <c r="E10" s="152"/>
      <c r="F10" s="139">
        <f>+F11</f>
        <v>329208</v>
      </c>
      <c r="G10" s="774"/>
      <c r="H10" s="774"/>
    </row>
    <row r="11" spans="1:8" ht="24" customHeight="1" x14ac:dyDescent="0.2">
      <c r="A11" s="281">
        <v>1</v>
      </c>
      <c r="B11" s="279" t="s">
        <v>774</v>
      </c>
      <c r="C11" s="474" t="s">
        <v>157</v>
      </c>
      <c r="D11" s="58">
        <v>1</v>
      </c>
      <c r="E11" s="150" t="s">
        <v>756</v>
      </c>
      <c r="F11" s="15">
        <v>329208</v>
      </c>
      <c r="G11" s="615"/>
      <c r="H11" s="615"/>
    </row>
    <row r="12" spans="1:8" x14ac:dyDescent="0.2">
      <c r="A12" s="4"/>
      <c r="C12" s="4"/>
      <c r="D12" s="4"/>
      <c r="G12" s="615"/>
      <c r="H12" s="615"/>
    </row>
    <row r="13" spans="1:8" x14ac:dyDescent="0.2">
      <c r="A13" s="4"/>
      <c r="C13" s="4"/>
      <c r="D13" s="4"/>
    </row>
    <row r="14" spans="1:8" x14ac:dyDescent="0.2">
      <c r="A14" s="4"/>
      <c r="C14" s="4"/>
      <c r="D14" s="4"/>
    </row>
    <row r="15" spans="1:8" x14ac:dyDescent="0.2">
      <c r="A15" s="4"/>
      <c r="C15" s="4"/>
      <c r="D15" s="4"/>
    </row>
    <row r="16" spans="1:8" x14ac:dyDescent="0.2">
      <c r="A16" s="4"/>
      <c r="C16" s="4"/>
      <c r="D16" s="4"/>
    </row>
    <row r="17" spans="1:4" x14ac:dyDescent="0.2">
      <c r="A17" s="4"/>
      <c r="C17" s="4"/>
      <c r="D17" s="4"/>
    </row>
    <row r="18" spans="1:4" x14ac:dyDescent="0.2">
      <c r="A18" s="4"/>
      <c r="C18" s="4"/>
      <c r="D18" s="4"/>
    </row>
    <row r="19" spans="1:4" x14ac:dyDescent="0.2">
      <c r="A19" s="4"/>
      <c r="C19" s="4"/>
      <c r="D19" s="4"/>
    </row>
    <row r="20" spans="1:4" x14ac:dyDescent="0.2">
      <c r="A20" s="4"/>
      <c r="C20" s="4"/>
      <c r="D20" s="4"/>
    </row>
    <row r="21" spans="1:4" x14ac:dyDescent="0.2">
      <c r="A21" s="4"/>
      <c r="C21" s="4"/>
      <c r="D21" s="4"/>
    </row>
    <row r="22" spans="1:4" x14ac:dyDescent="0.2">
      <c r="A22" s="4"/>
      <c r="C22" s="4"/>
      <c r="D22" s="4"/>
    </row>
    <row r="23" spans="1:4" x14ac:dyDescent="0.2">
      <c r="A23" s="4"/>
      <c r="C23" s="4"/>
      <c r="D23" s="4"/>
    </row>
    <row r="24" spans="1:4" x14ac:dyDescent="0.2">
      <c r="A24" s="4"/>
      <c r="C24" s="4"/>
      <c r="D24" s="4"/>
    </row>
    <row r="25" spans="1:4" x14ac:dyDescent="0.2">
      <c r="A25" s="4"/>
      <c r="C25" s="4"/>
      <c r="D25" s="4"/>
    </row>
    <row r="26" spans="1:4" x14ac:dyDescent="0.2">
      <c r="A26" s="4"/>
      <c r="C26" s="4"/>
      <c r="D26" s="4"/>
    </row>
    <row r="27" spans="1:4" x14ac:dyDescent="0.2">
      <c r="A27" s="4"/>
      <c r="C27" s="4"/>
      <c r="D27" s="4"/>
    </row>
    <row r="28" spans="1:4" x14ac:dyDescent="0.2">
      <c r="A28" s="4"/>
      <c r="C28" s="4"/>
      <c r="D28" s="4"/>
    </row>
    <row r="29" spans="1:4" x14ac:dyDescent="0.2">
      <c r="A29" s="4"/>
      <c r="C29" s="4"/>
      <c r="D29" s="4"/>
    </row>
    <row r="30" spans="1:4" x14ac:dyDescent="0.2">
      <c r="A30" s="4"/>
      <c r="C30" s="4"/>
      <c r="D30" s="4"/>
    </row>
    <row r="31" spans="1:4" x14ac:dyDescent="0.2">
      <c r="A31" s="4"/>
      <c r="C31" s="4"/>
      <c r="D31" s="4"/>
    </row>
    <row r="32" spans="1:4" x14ac:dyDescent="0.2">
      <c r="A32" s="4"/>
      <c r="C32" s="4"/>
      <c r="D32" s="4"/>
    </row>
    <row r="33" spans="1:4" x14ac:dyDescent="0.2">
      <c r="A33" s="4"/>
      <c r="C33" s="4"/>
      <c r="D33" s="4"/>
    </row>
    <row r="34" spans="1:4" x14ac:dyDescent="0.2">
      <c r="A34" s="4"/>
      <c r="C34" s="4"/>
      <c r="D34" s="4"/>
    </row>
    <row r="35" spans="1:4" x14ac:dyDescent="0.2">
      <c r="A35" s="4"/>
      <c r="C35" s="4"/>
      <c r="D35" s="4"/>
    </row>
    <row r="36" spans="1:4" x14ac:dyDescent="0.2">
      <c r="A36" s="4"/>
      <c r="C36" s="4"/>
      <c r="D36" s="4"/>
    </row>
    <row r="37" spans="1:4" x14ac:dyDescent="0.2">
      <c r="A37" s="4"/>
      <c r="C37" s="4"/>
      <c r="D37" s="4"/>
    </row>
    <row r="38" spans="1:4" x14ac:dyDescent="0.2">
      <c r="A38" s="4"/>
      <c r="C38" s="4"/>
      <c r="D38" s="4"/>
    </row>
    <row r="39" spans="1:4" x14ac:dyDescent="0.2">
      <c r="A39" s="4"/>
      <c r="C39" s="4"/>
      <c r="D39" s="4"/>
    </row>
    <row r="40" spans="1:4" x14ac:dyDescent="0.2">
      <c r="A40" s="4"/>
      <c r="C40" s="4"/>
      <c r="D40" s="4"/>
    </row>
    <row r="41" spans="1:4" x14ac:dyDescent="0.2">
      <c r="A41" s="4"/>
      <c r="C41" s="4"/>
      <c r="D41" s="4"/>
    </row>
    <row r="42" spans="1:4" x14ac:dyDescent="0.2">
      <c r="A42" s="4"/>
      <c r="C42" s="4"/>
      <c r="D42" s="4"/>
    </row>
    <row r="43" spans="1:4" x14ac:dyDescent="0.2">
      <c r="A43" s="4"/>
      <c r="C43" s="4"/>
      <c r="D43" s="4"/>
    </row>
    <row r="79" spans="1:1" x14ac:dyDescent="0.2">
      <c r="A79" s="7">
        <v>6</v>
      </c>
    </row>
  </sheetData>
  <mergeCells count="8">
    <mergeCell ref="A7:B7"/>
    <mergeCell ref="A2:B2"/>
    <mergeCell ref="A3:F3"/>
    <mergeCell ref="A4:F4"/>
    <mergeCell ref="A5:A6"/>
    <mergeCell ref="B5:B6"/>
    <mergeCell ref="C5:C6"/>
    <mergeCell ref="D5:F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80" orientation="landscape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OE.1.1</vt:lpstr>
      <vt:lpstr>OE.1.2</vt:lpstr>
      <vt:lpstr>OE.1.3</vt:lpstr>
      <vt:lpstr>OE.1.4</vt:lpstr>
      <vt:lpstr>OE.1.5</vt:lpstr>
      <vt:lpstr>OE.2.1</vt:lpstr>
      <vt:lpstr>OE.2.2</vt:lpstr>
      <vt:lpstr>OE.2.3</vt:lpstr>
      <vt:lpstr>OE.2.4</vt:lpstr>
      <vt:lpstr>OE.2.5</vt:lpstr>
      <vt:lpstr>OE.3.1</vt:lpstr>
      <vt:lpstr>OE.3.2</vt:lpstr>
      <vt:lpstr>OE.3.3</vt:lpstr>
      <vt:lpstr>OE.4.1</vt:lpstr>
      <vt:lpstr>OE.4.2</vt:lpstr>
      <vt:lpstr>OE.4.3</vt:lpstr>
      <vt:lpstr>OE.4.4</vt:lpstr>
      <vt:lpstr>OE.1.5!Área_de_impresión</vt:lpstr>
      <vt:lpstr>OE.2.3!Área_de_impresión</vt:lpstr>
      <vt:lpstr>OE.2.4!Área_de_impresión</vt:lpstr>
      <vt:lpstr>OE.1.1!Títulos_a_imprimir</vt:lpstr>
      <vt:lpstr>OE.1.2!Títulos_a_imprimir</vt:lpstr>
      <vt:lpstr>OE.1.3!Títulos_a_imprimir</vt:lpstr>
      <vt:lpstr>OE.1.4!Títulos_a_imprimir</vt:lpstr>
      <vt:lpstr>OE.1.5!Títulos_a_imprimir</vt:lpstr>
      <vt:lpstr>OE.2.1!Títulos_a_imprimir</vt:lpstr>
      <vt:lpstr>OE.2.2!Títulos_a_imprimir</vt:lpstr>
      <vt:lpstr>OE.2.3!Títulos_a_imprimir</vt:lpstr>
      <vt:lpstr>OE.2.4!Títulos_a_imprimir</vt:lpstr>
      <vt:lpstr>OE.2.5!Títulos_a_imprimir</vt:lpstr>
      <vt:lpstr>OE.3.1!Títulos_a_imprimir</vt:lpstr>
      <vt:lpstr>OE.3.2!Títulos_a_imprimir</vt:lpstr>
      <vt:lpstr>OE.3.3!Títulos_a_imprimir</vt:lpstr>
      <vt:lpstr>OE.4.1!Títulos_a_imprimir</vt:lpstr>
      <vt:lpstr>OE.4.2!Títulos_a_imprimir</vt:lpstr>
      <vt:lpstr>OE.4.3!Títulos_a_imprimir</vt:lpstr>
      <vt:lpstr>OE.4.4!Títulos_a_imprimir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flatorraca</dc:creator>
  <cp:lastModifiedBy>Segundo R. Velasquez Zegarra</cp:lastModifiedBy>
  <cp:lastPrinted>2015-02-02T17:09:17Z</cp:lastPrinted>
  <dcterms:created xsi:type="dcterms:W3CDTF">2014-02-19T16:14:54Z</dcterms:created>
  <dcterms:modified xsi:type="dcterms:W3CDTF">2015-04-27T12:52:15Z</dcterms:modified>
</cp:coreProperties>
</file>